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omments1.xml" ContentType="application/vnd.openxmlformats-officedocument.spreadsheetml.comments+xml"/>
  <Override PartName="/xl/worksheets/sheet2.xml" ContentType="application/vnd.openxmlformats-officedocument.spreadsheetml.worksheet+xml"/>
  <Default Extension="png" ContentType="image/png"/>
  <Override PartName="/xl/calcChain.xml" ContentType="application/vnd.openxmlformats-officedocument.spreadsheetml.calcChain+xml"/>
  <Default Extension="rels" ContentType="application/vnd.openxmlformats-package.relationships+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checkCompatibility="1" autoCompressPictures="0"/>
  <bookViews>
    <workbookView xWindow="-20" yWindow="-20" windowWidth="34400" windowHeight="22660" tabRatio="500"/>
  </bookViews>
  <sheets>
    <sheet name="MeetingDates" sheetId="1" r:id="rId1"/>
    <sheet name="Locations&amp;Times" sheetId="3" r:id="rId2"/>
    <sheet name="SetUp" sheetId="2" r:id="rId3"/>
  </sheets>
  <definedNames>
    <definedName name="Apr">SetUp!$D$5</definedName>
    <definedName name="Aug">SetUp!$D$9</definedName>
    <definedName name="Dec">SetUp!$D$13</definedName>
    <definedName name="EAMC1">'Locations&amp;Times'!$A$2:$D$2</definedName>
    <definedName name="Feb">SetUp!$D$3</definedName>
    <definedName name="HeathRob1">'Locations&amp;Times'!$A$3:$D$3</definedName>
    <definedName name="Henley1">'Locations&amp;Times'!$A$4:$D$4</definedName>
    <definedName name="Henley2">'Locations&amp;Times'!$A$5:$D$5</definedName>
    <definedName name="Highlight">SetUp!$B$18</definedName>
    <definedName name="Holy1">'Locations&amp;Times'!$A$6:$D$6</definedName>
    <definedName name="Jan">SetUp!$D$2</definedName>
    <definedName name="Jul">SetUp!$D$8</definedName>
    <definedName name="Jun">SetUp!$D$7</definedName>
    <definedName name="Mar">SetUp!$D$4</definedName>
    <definedName name="May">SetUp!$D$6</definedName>
    <definedName name="Midlands1">'Locations&amp;Times'!$A$10:$D$10</definedName>
    <definedName name="Midlands2">'Locations&amp;Times'!$A$11:$D$11</definedName>
    <definedName name="Nelmec1">'Locations&amp;Times'!$A$12:$D$12</definedName>
    <definedName name="NEMS1">'Locations&amp;Times'!$A$14:$D$14</definedName>
    <definedName name="NEMS2">'Locations&amp;Times'!$A$15:$D$15</definedName>
    <definedName name="NMMG1">'Locations&amp;Times'!$A$13:$D$13</definedName>
    <definedName name="NormalDay">SetUp!$B$15</definedName>
    <definedName name="Nov">SetUp!$D$12</definedName>
    <definedName name="NWMG1">'Locations&amp;Times'!$A$16:$D$16</definedName>
    <definedName name="Oct">SetUp!$D$11</definedName>
    <definedName name="_xlnm.Print_Area" localSheetId="0">MeetingDates!$A$1:$I$82</definedName>
    <definedName name="Runnymede1">'Locations&amp;Times'!$A$17:$D$17</definedName>
    <definedName name="Runnymede2">'Locations&amp;Times'!$A$18:$D$18</definedName>
    <definedName name="Runnymede3">'Locations&amp;Times'!$A$19:$D$19</definedName>
    <definedName name="SBMC1">'Locations&amp;Times'!$A$28:$D$28</definedName>
    <definedName name="Scot1">'Locations&amp;Times'!$A$7:$D$7</definedName>
    <definedName name="Scot2">'Locations&amp;Times'!$A$8:$D$8</definedName>
    <definedName name="Scot3">'Locations&amp;Times'!$A$9:$D$9</definedName>
    <definedName name="Selmec1">'Locations&amp;Times'!$A$20:$D$20</definedName>
    <definedName name="Selmec2">'Locations&amp;Times'!$A$21:$D$21</definedName>
    <definedName name="Sep">SetUp!$D$10</definedName>
    <definedName name="Sheffield1">'Locations&amp;Times'!$A$22:$D$22</definedName>
    <definedName name="Skegex">'Locations&amp;Times'!$A$23:$D$23</definedName>
    <definedName name="SoftwareVersion">SetUp!$A$1</definedName>
    <definedName name="Solent1">'Locations&amp;Times'!$A$24:$D$24</definedName>
    <definedName name="Solent2">'Locations&amp;Times'!$A$25:$D$25</definedName>
    <definedName name="Solent3">'Locations&amp;Times'!$A$26:$D$26</definedName>
    <definedName name="Solent4">'Locations&amp;Times'!$A$27:$D$27</definedName>
    <definedName name="Sussex1">'Locations&amp;Times'!$A$32:$D$32</definedName>
    <definedName name="SWMC1">'Locations&amp;Times'!$A$29:$D$29</definedName>
    <definedName name="SWMC2">'Locations&amp;Times'!$A$30:$D$30</definedName>
    <definedName name="SWMC3">'Locations&amp;Times'!$A$31:$D$31</definedName>
    <definedName name="ThisYear">MeetingDates!$G$1</definedName>
    <definedName name="TIMS1">'Locations&amp;Times'!$A$33:$D$33</definedName>
    <definedName name="TIMS2">'Locations&amp;Times'!$A$34:$D$34</definedName>
    <definedName name="WLMS1">'Locations&amp;Times'!$A$35:$D$35</definedName>
    <definedName name="WLMS2">'Locations&amp;Times'!$A$36:$D$36</definedName>
    <definedName name="WLMS3">'Locations&amp;Times'!$A$37:$D$37</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H31" i="1"/>
  <c r="G31"/>
  <c r="F31"/>
  <c r="E31"/>
  <c r="H26"/>
  <c r="G26"/>
  <c r="F26"/>
  <c r="E26"/>
  <c r="H69"/>
  <c r="G69"/>
  <c r="F69"/>
  <c r="E69"/>
  <c r="H44"/>
  <c r="G44"/>
  <c r="F44"/>
  <c r="E44"/>
  <c r="H45"/>
  <c r="G45"/>
  <c r="F45"/>
  <c r="E45"/>
  <c r="H32"/>
  <c r="G32"/>
  <c r="F32"/>
  <c r="H82"/>
  <c r="A82"/>
  <c r="G1"/>
  <c r="F68"/>
  <c r="G68"/>
  <c r="H68"/>
  <c r="E68"/>
  <c r="F38"/>
  <c r="G38"/>
  <c r="H38"/>
  <c r="E38"/>
  <c r="F12"/>
  <c r="G12"/>
  <c r="H12"/>
  <c r="E12"/>
  <c r="F72"/>
  <c r="G72"/>
  <c r="H72"/>
  <c r="E72"/>
  <c r="F71"/>
  <c r="G71"/>
  <c r="H71"/>
  <c r="E71"/>
  <c r="F61"/>
  <c r="G61"/>
  <c r="H61"/>
  <c r="E61"/>
  <c r="F60"/>
  <c r="G60"/>
  <c r="H60"/>
  <c r="E60"/>
  <c r="F56"/>
  <c r="G56"/>
  <c r="H56"/>
  <c r="E56"/>
  <c r="F46"/>
  <c r="G46"/>
  <c r="H46"/>
  <c r="E46"/>
  <c r="F41"/>
  <c r="G41"/>
  <c r="H41"/>
  <c r="E41"/>
  <c r="F29"/>
  <c r="G29"/>
  <c r="H29"/>
  <c r="E29"/>
  <c r="F4"/>
  <c r="G4"/>
  <c r="H4"/>
  <c r="E4"/>
  <c r="F59"/>
  <c r="G59"/>
  <c r="H59"/>
  <c r="E59"/>
  <c r="H3"/>
  <c r="H5"/>
  <c r="H6"/>
  <c r="H10"/>
  <c r="H7"/>
  <c r="H9"/>
  <c r="H11"/>
  <c r="H13"/>
  <c r="H14"/>
  <c r="H15"/>
  <c r="H17"/>
  <c r="H18"/>
  <c r="H19"/>
  <c r="H20"/>
  <c r="H21"/>
  <c r="H22"/>
  <c r="H24"/>
  <c r="H25"/>
  <c r="H27"/>
  <c r="H30"/>
  <c r="H33"/>
  <c r="H34"/>
  <c r="H36"/>
  <c r="H40"/>
  <c r="H39"/>
  <c r="H42"/>
  <c r="H35"/>
  <c r="H47"/>
  <c r="H49"/>
  <c r="H50"/>
  <c r="H52"/>
  <c r="H53"/>
  <c r="H54"/>
  <c r="H55"/>
  <c r="H57"/>
  <c r="H58"/>
  <c r="H63"/>
  <c r="H64"/>
  <c r="H66"/>
  <c r="H67"/>
  <c r="H70"/>
  <c r="H65"/>
  <c r="H74"/>
  <c r="H75"/>
  <c r="H76"/>
  <c r="H77"/>
  <c r="H78"/>
  <c r="H80"/>
  <c r="H81"/>
  <c r="E3"/>
  <c r="F3"/>
  <c r="G3"/>
  <c r="E5"/>
  <c r="F5"/>
  <c r="G5"/>
  <c r="E6"/>
  <c r="F6"/>
  <c r="G6"/>
  <c r="E10"/>
  <c r="F10"/>
  <c r="G10"/>
  <c r="E7"/>
  <c r="F7"/>
  <c r="G7"/>
  <c r="E9"/>
  <c r="F9"/>
  <c r="G9"/>
  <c r="E11"/>
  <c r="F11"/>
  <c r="G11"/>
  <c r="E13"/>
  <c r="F13"/>
  <c r="G13"/>
  <c r="E14"/>
  <c r="F14"/>
  <c r="G14"/>
  <c r="E15"/>
  <c r="F15"/>
  <c r="G15"/>
  <c r="E17"/>
  <c r="F17"/>
  <c r="G17"/>
  <c r="E18"/>
  <c r="F18"/>
  <c r="G18"/>
  <c r="E19"/>
  <c r="F19"/>
  <c r="G19"/>
  <c r="E20"/>
  <c r="F20"/>
  <c r="G20"/>
  <c r="E21"/>
  <c r="F21"/>
  <c r="G21"/>
  <c r="E22"/>
  <c r="F22"/>
  <c r="G22"/>
  <c r="E24"/>
  <c r="F24"/>
  <c r="G24"/>
  <c r="E25"/>
  <c r="F25"/>
  <c r="G25"/>
  <c r="E27"/>
  <c r="F27"/>
  <c r="G27"/>
  <c r="E30"/>
  <c r="F30"/>
  <c r="G30"/>
  <c r="E33"/>
  <c r="F33"/>
  <c r="G33"/>
  <c r="E34"/>
  <c r="F34"/>
  <c r="G34"/>
  <c r="E36"/>
  <c r="F36"/>
  <c r="G36"/>
  <c r="E40"/>
  <c r="F40"/>
  <c r="G40"/>
  <c r="E39"/>
  <c r="F39"/>
  <c r="G39"/>
  <c r="E42"/>
  <c r="F42"/>
  <c r="G42"/>
  <c r="E35"/>
  <c r="F35"/>
  <c r="G35"/>
  <c r="E47"/>
  <c r="F47"/>
  <c r="G47"/>
  <c r="E49"/>
  <c r="F49"/>
  <c r="G49"/>
  <c r="E50"/>
  <c r="F50"/>
  <c r="G50"/>
  <c r="E52"/>
  <c r="F52"/>
  <c r="G52"/>
  <c r="E53"/>
  <c r="F53"/>
  <c r="G53"/>
  <c r="E54"/>
  <c r="F54"/>
  <c r="G54"/>
  <c r="E55"/>
  <c r="F55"/>
  <c r="G55"/>
  <c r="E57"/>
  <c r="F57"/>
  <c r="G57"/>
  <c r="E58"/>
  <c r="F58"/>
  <c r="G58"/>
  <c r="E63"/>
  <c r="F63"/>
  <c r="G63"/>
  <c r="E64"/>
  <c r="F64"/>
  <c r="G64"/>
  <c r="E66"/>
  <c r="F66"/>
  <c r="G66"/>
  <c r="E67"/>
  <c r="F67"/>
  <c r="G67"/>
  <c r="E70"/>
  <c r="F70"/>
  <c r="G70"/>
  <c r="E65"/>
  <c r="F65"/>
  <c r="G65"/>
  <c r="E74"/>
  <c r="F74"/>
  <c r="G74"/>
  <c r="E75"/>
  <c r="F75"/>
  <c r="G75"/>
  <c r="E76"/>
  <c r="F76"/>
  <c r="G76"/>
  <c r="E77"/>
  <c r="F77"/>
  <c r="G77"/>
  <c r="E78"/>
  <c r="F78"/>
  <c r="G78"/>
  <c r="E80"/>
  <c r="F80"/>
  <c r="G80"/>
  <c r="E81"/>
  <c r="F81"/>
  <c r="G81"/>
  <c r="D59"/>
  <c r="D31"/>
  <c r="C31"/>
  <c r="D26"/>
  <c r="C26"/>
  <c r="B24"/>
  <c r="D47"/>
  <c r="D45"/>
  <c r="C45"/>
  <c r="D4"/>
  <c r="D68"/>
  <c r="D12"/>
  <c r="C12"/>
  <c r="D71"/>
  <c r="C71"/>
  <c r="D72"/>
  <c r="C72"/>
  <c r="D81"/>
  <c r="C81"/>
  <c r="B80"/>
  <c r="D76"/>
  <c r="C76"/>
  <c r="D77"/>
  <c r="C77"/>
  <c r="D78"/>
  <c r="C78"/>
  <c r="D80"/>
  <c r="C80"/>
  <c r="B74"/>
  <c r="D29"/>
  <c r="C29"/>
  <c r="D30"/>
  <c r="C30"/>
  <c r="D64"/>
  <c r="C64"/>
  <c r="D66"/>
  <c r="C66"/>
  <c r="D67"/>
  <c r="C67"/>
  <c r="D69"/>
  <c r="C69"/>
  <c r="D70"/>
  <c r="C70"/>
  <c r="D65"/>
  <c r="C65"/>
  <c r="D60"/>
  <c r="C60"/>
  <c r="D61"/>
  <c r="C61"/>
  <c r="D74"/>
  <c r="C74"/>
  <c r="D75"/>
  <c r="C75"/>
  <c r="B63"/>
  <c r="D57"/>
  <c r="C57"/>
  <c r="D56"/>
  <c r="C56"/>
  <c r="D58"/>
  <c r="C58"/>
  <c r="D54"/>
  <c r="C54"/>
  <c r="B52"/>
  <c r="D53"/>
  <c r="C53"/>
  <c r="D55"/>
  <c r="C55"/>
  <c r="D63"/>
  <c r="C63"/>
  <c r="D50"/>
  <c r="C50"/>
  <c r="D52"/>
  <c r="C52"/>
  <c r="B49"/>
  <c r="B44"/>
  <c r="D40"/>
  <c r="C40"/>
  <c r="D39"/>
  <c r="C39"/>
  <c r="D41"/>
  <c r="C41"/>
  <c r="D42"/>
  <c r="C42"/>
  <c r="D44"/>
  <c r="C44"/>
  <c r="D46"/>
  <c r="C46"/>
  <c r="D49"/>
  <c r="C49"/>
  <c r="B38"/>
  <c r="D24"/>
  <c r="C24"/>
  <c r="D25"/>
  <c r="C25"/>
  <c r="D27"/>
  <c r="C27"/>
  <c r="D32"/>
  <c r="C32"/>
  <c r="D33"/>
  <c r="C33"/>
  <c r="D34"/>
  <c r="C34"/>
  <c r="D36"/>
  <c r="C36"/>
  <c r="D38"/>
  <c r="C38"/>
  <c r="D3"/>
  <c r="C3"/>
  <c r="B17"/>
  <c r="B9"/>
  <c r="D6"/>
  <c r="C6"/>
  <c r="D10"/>
  <c r="C10"/>
  <c r="D7"/>
  <c r="C7"/>
  <c r="D9"/>
  <c r="C9"/>
  <c r="D11"/>
  <c r="C11"/>
  <c r="D13"/>
  <c r="C13"/>
  <c r="D14"/>
  <c r="C14"/>
  <c r="D15"/>
  <c r="C15"/>
  <c r="D17"/>
  <c r="C17"/>
  <c r="D18"/>
  <c r="C18"/>
  <c r="D19"/>
  <c r="C19"/>
  <c r="D20"/>
  <c r="C20"/>
  <c r="D21"/>
  <c r="C21"/>
  <c r="D22"/>
  <c r="C22"/>
  <c r="D5"/>
  <c r="C5"/>
  <c r="B3"/>
  <c r="D11" i="2"/>
  <c r="D3"/>
  <c r="D7"/>
  <c r="D13"/>
  <c r="D12"/>
  <c r="D6"/>
  <c r="D10"/>
  <c r="D9"/>
  <c r="D8"/>
  <c r="D5"/>
  <c r="D2"/>
  <c r="D4"/>
  <c r="E2"/>
  <c r="C2"/>
  <c r="C3"/>
  <c r="C4"/>
  <c r="C5"/>
  <c r="C6"/>
  <c r="C7"/>
  <c r="C8"/>
  <c r="C9"/>
  <c r="C10"/>
  <c r="C11"/>
  <c r="C12"/>
  <c r="C13"/>
  <c r="E3"/>
  <c r="E4"/>
  <c r="E5"/>
  <c r="E6"/>
  <c r="E7"/>
  <c r="E8"/>
  <c r="E9"/>
  <c r="E10"/>
  <c r="E11"/>
  <c r="E12"/>
  <c r="E13"/>
</calcChain>
</file>

<file path=xl/comments1.xml><?xml version="1.0" encoding="utf-8"?>
<comments xmlns="http://schemas.openxmlformats.org/spreadsheetml/2006/main">
  <authors>
    <author>Creative Contracting</author>
  </authors>
  <commentList>
    <comment ref="I82" authorId="0">
      <text>
        <r>
          <rPr>
            <b/>
            <sz val="9"/>
            <color indexed="81"/>
            <rFont val="Verdana"/>
          </rPr>
          <t>LIMITS OF USE
This spreadsheet was developed to provide a quick rough reckoner of when meetings occur. However it relies on mathematical algorithms not actual contact with the clubs and societies themselves. It therefore cannot be a substitute for that. Thus all information must be deemed approximate and if using this you should confirm with the organisation directly. No warrenty is offered nor implied by your use of this tool. Updates may be issued occasionally please contact the author.
Matt Goodman
Creative Contracting</t>
        </r>
        <r>
          <rPr>
            <sz val="9"/>
            <color indexed="81"/>
            <rFont val="Verdana"/>
          </rPr>
          <t xml:space="preserve">
</t>
        </r>
      </text>
    </comment>
  </commentList>
</comments>
</file>

<file path=xl/sharedStrings.xml><?xml version="1.0" encoding="utf-8"?>
<sst xmlns="http://schemas.openxmlformats.org/spreadsheetml/2006/main" count="228" uniqueCount="139">
  <si>
    <t>Which Saturday</t>
  </si>
  <si>
    <t>Fri-Sat</t>
  </si>
  <si>
    <t>Henley Gathering</t>
  </si>
  <si>
    <t>Henley Exhibition</t>
  </si>
  <si>
    <t>St Albans Exhibition</t>
  </si>
  <si>
    <t>1030 - 1730</t>
  </si>
  <si>
    <t>Sat-Sun</t>
  </si>
  <si>
    <t>1030 - 1630</t>
  </si>
  <si>
    <t>Eltham Exhibition</t>
  </si>
  <si>
    <t>Meccanuity -CANCELLED</t>
  </si>
  <si>
    <t>©Matt Goodman 2018</t>
  </si>
  <si>
    <t>Heath Robinson Exhib</t>
    <phoneticPr fontId="3" type="noConversion"/>
  </si>
  <si>
    <t>Heath Robinson Museum</t>
    <phoneticPr fontId="3" type="noConversion"/>
  </si>
  <si>
    <t>Pinner</t>
    <phoneticPr fontId="3" type="noConversion"/>
  </si>
  <si>
    <t>1000 - 1600</t>
    <phoneticPr fontId="3" type="noConversion"/>
  </si>
  <si>
    <t>HA5 1AE</t>
    <phoneticPr fontId="3" type="noConversion"/>
  </si>
  <si>
    <t>1000 - 1700</t>
    <phoneticPr fontId="3" type="noConversion"/>
  </si>
  <si>
    <t>1400 - 1700</t>
    <phoneticPr fontId="3" type="noConversion"/>
  </si>
  <si>
    <t>Bradley Stoke</t>
    <phoneticPr fontId="3" type="noConversion"/>
  </si>
  <si>
    <t>BS32 8EE</t>
    <phoneticPr fontId="3" type="noConversion"/>
  </si>
  <si>
    <t>Little Stoke</t>
    <phoneticPr fontId="3" type="noConversion"/>
  </si>
  <si>
    <t>BS34 6HR</t>
  </si>
  <si>
    <t>South West MC AGM</t>
    <phoneticPr fontId="3" type="noConversion"/>
  </si>
  <si>
    <t>Tockington</t>
    <phoneticPr fontId="3" type="noConversion"/>
  </si>
  <si>
    <t>BS32 4LQ</t>
  </si>
  <si>
    <t>CLOSED</t>
    <phoneticPr fontId="3" type="noConversion"/>
  </si>
  <si>
    <t>CLOSED</t>
    <phoneticPr fontId="3" type="noConversion"/>
  </si>
  <si>
    <t>May</t>
    <phoneticPr fontId="3" type="noConversion"/>
  </si>
  <si>
    <t>Leyland WARN: Date apprx</t>
    <phoneticPr fontId="3" type="noConversion"/>
  </si>
  <si>
    <t>North East MS</t>
  </si>
  <si>
    <t>MECCANO MEETINGS</t>
  </si>
  <si>
    <r>
      <t>Name</t>
    </r>
    <r>
      <rPr>
        <b/>
        <sz val="7"/>
        <rFont val="Verdana"/>
      </rPr>
      <t xml:space="preserve"> (alphabetical)</t>
    </r>
  </si>
  <si>
    <t>Month Number</t>
  </si>
  <si>
    <t>Alexandra Palace Exhibition</t>
  </si>
  <si>
    <t>Crakehall</t>
  </si>
  <si>
    <t>Ashton Keynes (check website)</t>
  </si>
  <si>
    <t>Solent MC</t>
  </si>
  <si>
    <t>Darlington</t>
  </si>
  <si>
    <t>1000 - 1600</t>
  </si>
  <si>
    <t>Midhurst Model Eng Exhibition</t>
  </si>
  <si>
    <t>1030 - 1700</t>
  </si>
  <si>
    <t>Postcode</t>
    <phoneticPr fontId="3" type="noConversion"/>
  </si>
  <si>
    <t>DA16 2PG</t>
    <phoneticPr fontId="3" type="noConversion"/>
  </si>
  <si>
    <t>N22 7AY</t>
    <phoneticPr fontId="3" type="noConversion"/>
  </si>
  <si>
    <t>NG25 0SA</t>
    <phoneticPr fontId="3" type="noConversion"/>
  </si>
  <si>
    <t>FK11 7BP</t>
    <phoneticPr fontId="3" type="noConversion"/>
  </si>
  <si>
    <t>FK8 2RQ</t>
    <phoneticPr fontId="3" type="noConversion"/>
  </si>
  <si>
    <t>PH2 6BD</t>
    <phoneticPr fontId="3" type="noConversion"/>
  </si>
  <si>
    <t>DT11 0RE</t>
  </si>
  <si>
    <t>KT16 9DR</t>
    <phoneticPr fontId="3" type="noConversion"/>
  </si>
  <si>
    <t>NR16 1SW</t>
  </si>
  <si>
    <t>IG6 2UT</t>
    <phoneticPr fontId="3" type="noConversion"/>
  </si>
  <si>
    <t>TF3 2LH</t>
  </si>
  <si>
    <t>We-Th</t>
    <phoneticPr fontId="3" type="noConversion"/>
  </si>
  <si>
    <t>Randlay</t>
    <phoneticPr fontId="3" type="noConversion"/>
  </si>
  <si>
    <t>RG9 1AG</t>
  </si>
  <si>
    <t>DL8 1HZ</t>
  </si>
  <si>
    <t>BN10 7ES</t>
  </si>
  <si>
    <t>PR25 3HA</t>
  </si>
  <si>
    <t>UB6 9JS</t>
  </si>
  <si>
    <t>CB8 3AB</t>
  </si>
  <si>
    <t>TN11 9HR</t>
  </si>
  <si>
    <t>CV35 0BJ</t>
  </si>
  <si>
    <t>DL1 5QG</t>
  </si>
  <si>
    <t>Marvels Of Meccano Exhibition</t>
    <phoneticPr fontId="3" type="noConversion"/>
  </si>
  <si>
    <t>GU29 9HD</t>
  </si>
  <si>
    <t>TW13 7ND</t>
  </si>
  <si>
    <t>SE9  5AD</t>
  </si>
  <si>
    <t>S25 1YD</t>
  </si>
  <si>
    <t>PE25 2UG</t>
  </si>
  <si>
    <t>AL3 6DP</t>
  </si>
  <si>
    <t>B28 9BQ</t>
  </si>
  <si>
    <t>SN9 6EB</t>
  </si>
  <si>
    <t>1000 - 1600</t>
    <phoneticPr fontId="3" type="noConversion"/>
  </si>
  <si>
    <t>1000 - 1700</t>
    <phoneticPr fontId="3" type="noConversion"/>
  </si>
  <si>
    <t/>
  </si>
  <si>
    <t>Exhibition</t>
    <phoneticPr fontId="3" type="noConversion"/>
  </si>
  <si>
    <t>Henley Society ME</t>
    <phoneticPr fontId="3" type="noConversion"/>
  </si>
  <si>
    <t>West London MS</t>
    <phoneticPr fontId="3" type="noConversion"/>
  </si>
  <si>
    <t>North West MG</t>
    <phoneticPr fontId="3" type="noConversion"/>
  </si>
  <si>
    <t>Midlands MG</t>
    <phoneticPr fontId="3" type="noConversion"/>
  </si>
  <si>
    <t>Sheffield MC</t>
    <phoneticPr fontId="3" type="noConversion"/>
  </si>
  <si>
    <t>Holy Trinity MG</t>
    <phoneticPr fontId="3" type="noConversion"/>
  </si>
  <si>
    <t>SELMEC</t>
    <phoneticPr fontId="3" type="noConversion"/>
  </si>
  <si>
    <t>South Birmingham MC</t>
    <phoneticPr fontId="3" type="noConversion"/>
  </si>
  <si>
    <t>1200 - 1700</t>
    <phoneticPr fontId="3" type="noConversion"/>
  </si>
  <si>
    <t>0930 - 1700</t>
    <phoneticPr fontId="3" type="noConversion"/>
  </si>
  <si>
    <t>1400 - 1600</t>
    <phoneticPr fontId="3" type="noConversion"/>
  </si>
  <si>
    <t>1200 - 1630</t>
    <phoneticPr fontId="3" type="noConversion"/>
  </si>
  <si>
    <t>1200 - 1800</t>
    <phoneticPr fontId="3" type="noConversion"/>
  </si>
  <si>
    <t>1100 - 1500</t>
    <phoneticPr fontId="3" type="noConversion"/>
  </si>
  <si>
    <t>1100 - 1700</t>
    <phoneticPr fontId="3" type="noConversion"/>
  </si>
  <si>
    <t>1000 - 1630</t>
    <phoneticPr fontId="3" type="noConversion"/>
  </si>
  <si>
    <t>1300 - 1700</t>
    <phoneticPr fontId="3" type="noConversion"/>
  </si>
  <si>
    <t>1030 - 1700</t>
    <phoneticPr fontId="3" type="noConversion"/>
  </si>
  <si>
    <t>0900 - 1800</t>
    <phoneticPr fontId="3" type="noConversion"/>
  </si>
  <si>
    <t>0900 - 1700</t>
    <phoneticPr fontId="3" type="noConversion"/>
  </si>
  <si>
    <t>1400 - 1730</t>
    <phoneticPr fontId="3" type="noConversion"/>
  </si>
  <si>
    <t>1030 - 1800</t>
    <phoneticPr fontId="3" type="noConversion"/>
  </si>
  <si>
    <t>Menstrie (Club Model Day)</t>
    <phoneticPr fontId="3" type="noConversion"/>
  </si>
  <si>
    <t>1100 - 1630</t>
    <phoneticPr fontId="3" type="noConversion"/>
  </si>
  <si>
    <t>Falconwood</t>
    <phoneticPr fontId="3" type="noConversion"/>
  </si>
  <si>
    <t>Oxton</t>
    <phoneticPr fontId="3" type="noConversion"/>
  </si>
  <si>
    <t>Stirling</t>
    <phoneticPr fontId="3" type="noConversion"/>
  </si>
  <si>
    <t>Chertsey</t>
    <phoneticPr fontId="3" type="noConversion"/>
  </si>
  <si>
    <t>Bunwell</t>
    <phoneticPr fontId="3" type="noConversion"/>
  </si>
  <si>
    <t>Hainault</t>
    <phoneticPr fontId="3" type="noConversion"/>
  </si>
  <si>
    <t>Henley</t>
    <phoneticPr fontId="3" type="noConversion"/>
  </si>
  <si>
    <t>27-28</t>
    <phoneticPr fontId="3" type="noConversion"/>
  </si>
  <si>
    <t>1000 - 1630</t>
    <phoneticPr fontId="3" type="noConversion"/>
  </si>
  <si>
    <t>(check website)</t>
    <phoneticPr fontId="3" type="noConversion"/>
  </si>
  <si>
    <t>CANCELLED IN 2020</t>
    <phoneticPr fontId="3" type="noConversion"/>
  </si>
  <si>
    <t>East Anglian Meccano Set</t>
    <phoneticPr fontId="3" type="noConversion"/>
  </si>
  <si>
    <t>Greenford</t>
    <phoneticPr fontId="3" type="noConversion"/>
  </si>
  <si>
    <t>Baginton</t>
    <phoneticPr fontId="3" type="noConversion"/>
  </si>
  <si>
    <t>Rotherham</t>
    <phoneticPr fontId="3" type="noConversion"/>
  </si>
  <si>
    <t>Birmingham</t>
    <phoneticPr fontId="3" type="noConversion"/>
  </si>
  <si>
    <t>Hildenborough</t>
    <phoneticPr fontId="3" type="noConversion"/>
  </si>
  <si>
    <t>NELMEC</t>
    <phoneticPr fontId="3" type="noConversion"/>
  </si>
  <si>
    <t>TIMS</t>
    <phoneticPr fontId="3" type="noConversion"/>
  </si>
  <si>
    <t>Sussex Coast MC</t>
    <phoneticPr fontId="3" type="noConversion"/>
  </si>
  <si>
    <t>Date of first Saturday:</t>
    <phoneticPr fontId="3" type="noConversion"/>
  </si>
  <si>
    <t>Check Maths</t>
    <phoneticPr fontId="3" type="noConversion"/>
  </si>
  <si>
    <t>Sat</t>
    <phoneticPr fontId="3" type="noConversion"/>
  </si>
  <si>
    <t>Abbreviation for Saturday:</t>
    <phoneticPr fontId="3" type="noConversion"/>
  </si>
  <si>
    <t>(makes cells go red if not Sat)</t>
    <phoneticPr fontId="3" type="noConversion"/>
  </si>
  <si>
    <t>Runnymede MC</t>
    <phoneticPr fontId="3" type="noConversion"/>
  </si>
  <si>
    <t>Meccano Society Scotland</t>
    <phoneticPr fontId="3" type="noConversion"/>
  </si>
  <si>
    <t>NMMG</t>
    <phoneticPr fontId="3" type="noConversion"/>
  </si>
  <si>
    <t>South West MC</t>
    <phoneticPr fontId="3" type="noConversion"/>
  </si>
  <si>
    <t>1000 - 1730</t>
  </si>
  <si>
    <t>SKEGEX</t>
  </si>
  <si>
    <t>Skegness Exhibition</t>
  </si>
  <si>
    <t>Gaydon Exhibition</t>
  </si>
  <si>
    <t>Scone Palace Exhibition</t>
  </si>
  <si>
    <t>Highlight if venue ends with word:</t>
  </si>
  <si>
    <t>Location</t>
  </si>
  <si>
    <t>Times</t>
  </si>
  <si>
    <t>First Saturdays</t>
  </si>
</sst>
</file>

<file path=xl/styles.xml><?xml version="1.0" encoding="utf-8"?>
<styleSheet xmlns="http://schemas.openxmlformats.org/spreadsheetml/2006/main">
  <numFmts count="3">
    <numFmt numFmtId="164" formatCode="mmmm"/>
    <numFmt numFmtId="165" formatCode="mmm"/>
    <numFmt numFmtId="166" formatCode="d"/>
  </numFmts>
  <fonts count="24">
    <font>
      <sz val="10"/>
      <name val="Verdana"/>
    </font>
    <font>
      <b/>
      <sz val="10"/>
      <name val="Verdana"/>
    </font>
    <font>
      <b/>
      <sz val="10"/>
      <name val="Verdana"/>
    </font>
    <font>
      <sz val="8"/>
      <name val="Verdana"/>
    </font>
    <font>
      <b/>
      <sz val="30"/>
      <color indexed="8"/>
      <name val="Optima"/>
    </font>
    <font>
      <sz val="10"/>
      <color indexed="12"/>
      <name val="Verdana"/>
    </font>
    <font>
      <b/>
      <sz val="26"/>
      <color indexed="8"/>
      <name val="Optima"/>
    </font>
    <font>
      <sz val="26"/>
      <name val="Verdana"/>
    </font>
    <font>
      <sz val="6"/>
      <name val="Verdana"/>
    </font>
    <font>
      <b/>
      <sz val="12"/>
      <name val="Verdana"/>
    </font>
    <font>
      <sz val="12"/>
      <name val="Verdana"/>
    </font>
    <font>
      <u/>
      <sz val="10"/>
      <color indexed="12"/>
      <name val="Verdana"/>
    </font>
    <font>
      <u/>
      <sz val="10"/>
      <color indexed="20"/>
      <name val="Verdana"/>
    </font>
    <font>
      <b/>
      <sz val="24"/>
      <name val="Georgia"/>
    </font>
    <font>
      <sz val="10"/>
      <color indexed="8"/>
      <name val="Verdana"/>
    </font>
    <font>
      <sz val="10"/>
      <color indexed="9"/>
      <name val="Verdana"/>
    </font>
    <font>
      <b/>
      <sz val="8"/>
      <name val="Verdana"/>
    </font>
    <font>
      <b/>
      <sz val="8"/>
      <color theme="5" tint="-0.249977111117893"/>
      <name val="Verdana"/>
    </font>
    <font>
      <sz val="9"/>
      <color indexed="81"/>
      <name val="Verdana"/>
    </font>
    <font>
      <b/>
      <sz val="9"/>
      <color indexed="81"/>
      <name val="Verdana"/>
    </font>
    <font>
      <b/>
      <sz val="7"/>
      <name val="Verdana"/>
    </font>
    <font>
      <sz val="8"/>
      <color theme="5" tint="-0.249977111117893"/>
      <name val="Verdana"/>
    </font>
    <font>
      <b/>
      <sz val="7"/>
      <color indexed="8"/>
      <name val="Optima"/>
    </font>
    <font>
      <sz val="7"/>
      <name val="Verdana"/>
    </font>
  </fonts>
  <fills count="4">
    <fill>
      <patternFill patternType="none"/>
    </fill>
    <fill>
      <patternFill patternType="gray125"/>
    </fill>
    <fill>
      <patternFill patternType="solid">
        <fgColor theme="5" tint="0.59999389629810485"/>
        <bgColor indexed="64"/>
      </patternFill>
    </fill>
    <fill>
      <patternFill patternType="solid">
        <fgColor indexed="43"/>
        <bgColor indexed="64"/>
      </patternFill>
    </fill>
  </fills>
  <borders count="1">
    <border>
      <left/>
      <right/>
      <top/>
      <bottom/>
      <diagonal/>
    </border>
  </borders>
  <cellStyleXfs count="3">
    <xf numFmtId="0" fontId="0" fillId="0" borderId="0"/>
    <xf numFmtId="0" fontId="11" fillId="0" borderId="0" applyNumberFormat="0" applyFill="0" applyBorder="0" applyAlignment="0" applyProtection="0"/>
    <xf numFmtId="0" fontId="12" fillId="0" borderId="0" applyNumberFormat="0" applyFill="0" applyBorder="0" applyAlignment="0" applyProtection="0"/>
  </cellStyleXfs>
  <cellXfs count="40">
    <xf numFmtId="0" fontId="0" fillId="0" borderId="0" xfId="0"/>
    <xf numFmtId="0" fontId="23" fillId="0" borderId="0" xfId="0" applyFont="1"/>
    <xf numFmtId="1" fontId="22" fillId="2" borderId="0" xfId="0" applyNumberFormat="1" applyFont="1" applyFill="1" applyAlignment="1">
      <alignment horizontal="left" vertical="center"/>
    </xf>
    <xf numFmtId="1" fontId="4" fillId="0" borderId="0" xfId="0" applyNumberFormat="1" applyFont="1" applyAlignment="1">
      <alignment horizontal="center"/>
    </xf>
    <xf numFmtId="0" fontId="0" fillId="0" borderId="0" xfId="0" applyAlignment="1">
      <alignment horizontal="left"/>
    </xf>
    <xf numFmtId="0" fontId="0" fillId="0" borderId="0" xfId="0" applyAlignment="1">
      <alignment horizontal="center"/>
    </xf>
    <xf numFmtId="0" fontId="0" fillId="0" borderId="0" xfId="0" quotePrefix="1" applyAlignment="1">
      <alignment horizontal="left"/>
    </xf>
    <xf numFmtId="165" fontId="0" fillId="0" borderId="0" xfId="0" applyNumberFormat="1" applyAlignment="1">
      <alignment horizontal="left"/>
    </xf>
    <xf numFmtId="14" fontId="5" fillId="0" borderId="0" xfId="0" applyNumberFormat="1" applyFont="1" applyAlignment="1">
      <alignment horizontal="left"/>
    </xf>
    <xf numFmtId="166" fontId="0" fillId="0" borderId="0" xfId="0" applyNumberFormat="1" applyAlignment="1">
      <alignment horizontal="center"/>
    </xf>
    <xf numFmtId="0" fontId="8" fillId="0" borderId="0" xfId="0" applyFont="1" applyAlignment="1">
      <alignment horizontal="center" vertical="center"/>
    </xf>
    <xf numFmtId="164" fontId="2" fillId="0" borderId="0" xfId="0" applyNumberFormat="1" applyFont="1" applyAlignment="1">
      <alignment horizontal="left"/>
    </xf>
    <xf numFmtId="164" fontId="0" fillId="0" borderId="0" xfId="0" applyNumberFormat="1" applyAlignment="1">
      <alignment horizontal="left"/>
    </xf>
    <xf numFmtId="0" fontId="0" fillId="0" borderId="0" xfId="0" applyAlignment="1">
      <alignment horizontal="center"/>
    </xf>
    <xf numFmtId="164" fontId="9" fillId="0" borderId="0" xfId="0" applyNumberFormat="1" applyFont="1" applyAlignment="1">
      <alignment horizontal="left"/>
    </xf>
    <xf numFmtId="0" fontId="0" fillId="0" borderId="0" xfId="0" quotePrefix="1"/>
    <xf numFmtId="0" fontId="14" fillId="0" borderId="0" xfId="0" applyFont="1"/>
    <xf numFmtId="0" fontId="2" fillId="0" borderId="0" xfId="0" applyFont="1"/>
    <xf numFmtId="0" fontId="0" fillId="2" borderId="0" xfId="0" applyFill="1"/>
    <xf numFmtId="0" fontId="0" fillId="2" borderId="0" xfId="0" applyFill="1" applyAlignment="1">
      <alignment vertical="center"/>
    </xf>
    <xf numFmtId="164" fontId="2" fillId="2" borderId="0" xfId="0" applyNumberFormat="1" applyFont="1" applyFill="1" applyAlignment="1">
      <alignment horizontal="left" vertical="center"/>
    </xf>
    <xf numFmtId="0" fontId="13" fillId="2" borderId="0" xfId="0" applyFont="1" applyFill="1" applyAlignment="1">
      <alignment vertical="center"/>
    </xf>
    <xf numFmtId="1" fontId="6" fillId="2" borderId="0" xfId="0" applyNumberFormat="1" applyFont="1" applyFill="1" applyAlignment="1">
      <alignment horizontal="center" vertical="center"/>
    </xf>
    <xf numFmtId="1" fontId="6" fillId="2" borderId="0" xfId="0" applyNumberFormat="1" applyFont="1" applyFill="1" applyAlignment="1">
      <alignment horizontal="left" vertical="center"/>
    </xf>
    <xf numFmtId="1" fontId="6" fillId="0" borderId="0" xfId="0" applyNumberFormat="1" applyFont="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15" fillId="0" borderId="0" xfId="0" applyFont="1"/>
    <xf numFmtId="0" fontId="3" fillId="0" borderId="0" xfId="0" applyFont="1"/>
    <xf numFmtId="0" fontId="16" fillId="0" borderId="0" xfId="0" applyFont="1" applyAlignment="1">
      <alignment horizontal="left"/>
    </xf>
    <xf numFmtId="0" fontId="17" fillId="2" borderId="0" xfId="0" applyFont="1" applyFill="1" applyAlignment="1">
      <alignment horizontal="center"/>
    </xf>
    <xf numFmtId="0" fontId="17" fillId="2" borderId="0" xfId="0" applyFont="1" applyFill="1" applyAlignment="1">
      <alignment horizontal="right"/>
    </xf>
    <xf numFmtId="0" fontId="0" fillId="2" borderId="0" xfId="0" applyFont="1" applyFill="1"/>
    <xf numFmtId="0" fontId="21" fillId="2" borderId="0" xfId="0" applyFont="1" applyFill="1"/>
    <xf numFmtId="164" fontId="2" fillId="3" borderId="0" xfId="0" applyNumberFormat="1" applyFont="1" applyFill="1" applyAlignment="1">
      <alignment horizontal="left"/>
    </xf>
    <xf numFmtId="0" fontId="0" fillId="3" borderId="0" xfId="0" applyFill="1"/>
    <xf numFmtId="0" fontId="10" fillId="3" borderId="0" xfId="0" applyFont="1" applyFill="1" applyAlignment="1"/>
    <xf numFmtId="0" fontId="23" fillId="3" borderId="0" xfId="0" applyFont="1" applyFill="1"/>
    <xf numFmtId="0" fontId="1" fillId="0" borderId="0" xfId="0" applyFont="1"/>
    <xf numFmtId="0" fontId="20" fillId="0" borderId="0" xfId="0" applyFont="1"/>
  </cellXfs>
  <cellStyles count="3">
    <cellStyle name="Followed Hyperlink" xfId="2" builtinId="9" hidden="1"/>
    <cellStyle name="Hyperlink" xfId="1" builtinId="8" hidden="1"/>
    <cellStyle name="Normal" xfId="0" builtinId="0"/>
  </cellStyles>
  <dxfs count="3">
    <dxf>
      <font>
        <b/>
        <i val="0"/>
        <condense val="0"/>
        <extend val="0"/>
        <color indexed="10"/>
      </font>
    </dxf>
    <dxf>
      <font>
        <b/>
        <i val="0"/>
        <color theme="1"/>
      </font>
      <fill>
        <patternFill patternType="none">
          <fgColor indexed="64"/>
          <bgColor auto="1"/>
        </patternFill>
      </fill>
    </dxf>
    <dxf>
      <font>
        <condense val="0"/>
        <extend val="0"/>
        <color indexed="60"/>
      </font>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234950</xdr:colOff>
      <xdr:row>0</xdr:row>
      <xdr:rowOff>0</xdr:rowOff>
    </xdr:from>
    <xdr:to>
      <xdr:col>2</xdr:col>
      <xdr:colOff>565150</xdr:colOff>
      <xdr:row>0</xdr:row>
      <xdr:rowOff>425450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4950" y="0"/>
          <a:ext cx="1524000" cy="425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M82"/>
  <sheetViews>
    <sheetView tabSelected="1" zoomScale="90" zoomScaleNormal="90" zoomScalePageLayoutView="90" workbookViewId="0">
      <selection activeCell="B3" sqref="B3"/>
    </sheetView>
  </sheetViews>
  <sheetFormatPr baseColWidth="10" defaultRowHeight="13"/>
  <cols>
    <col min="1" max="1" width="2.7109375" customWidth="1"/>
    <col min="2" max="2" width="10.7109375" style="11"/>
    <col min="3" max="3" width="6.5703125" customWidth="1"/>
    <col min="4" max="4" width="7" style="5" customWidth="1"/>
    <col min="5" max="5" width="22.140625" customWidth="1"/>
    <col min="6" max="6" width="21.140625" customWidth="1"/>
    <col min="7" max="7" width="11.28515625" customWidth="1"/>
    <col min="8" max="8" width="10.85546875" style="1" customWidth="1"/>
    <col min="9" max="9" width="2.42578125" customWidth="1"/>
    <col min="10" max="10" width="5.140625" customWidth="1"/>
    <col min="11" max="11" width="5.85546875" style="5" customWidth="1"/>
    <col min="12" max="12" width="7.42578125" customWidth="1"/>
    <col min="13" max="13" width="15.28515625" customWidth="1"/>
    <col min="14" max="14" width="13.140625" customWidth="1"/>
  </cols>
  <sheetData>
    <row r="1" spans="1:13" s="26" customFormat="1" ht="36" customHeight="1">
      <c r="A1" s="19"/>
      <c r="B1" s="20"/>
      <c r="C1" s="19"/>
      <c r="D1" s="21" t="s">
        <v>30</v>
      </c>
      <c r="E1" s="21"/>
      <c r="F1" s="22"/>
      <c r="G1" s="23">
        <f ca="1">VALUE(RIGHT(YEAR(TODAY()),4))</f>
        <v>2020</v>
      </c>
      <c r="H1" s="2"/>
      <c r="I1" s="19"/>
      <c r="J1" s="24"/>
      <c r="K1" s="25"/>
      <c r="L1" s="25"/>
      <c r="M1" s="25"/>
    </row>
    <row r="2" spans="1:13" ht="6" customHeight="1">
      <c r="A2" s="18"/>
      <c r="I2" s="18"/>
      <c r="K2" s="10" t="s">
        <v>0</v>
      </c>
      <c r="M2" s="3"/>
    </row>
    <row r="3" spans="1:13" ht="16">
      <c r="A3" s="18"/>
      <c r="B3" s="14">
        <f ca="1">Jan</f>
        <v>42372</v>
      </c>
      <c r="C3" t="str">
        <f ca="1">TEXT(WEEKDAY(D3+1),"ddd")</f>
        <v>Sat</v>
      </c>
      <c r="D3" s="9">
        <f ca="1">Jan+7*(K3-1)</f>
        <v>42372</v>
      </c>
      <c r="E3" t="str">
        <f>INDEX(Selmec1,,COLUMN(A$1))</f>
        <v>SELMEC</v>
      </c>
      <c r="F3" t="str">
        <f>INDEX(Selmec1,,COLUMN(B$1))</f>
        <v>Falconwood</v>
      </c>
      <c r="G3" t="str">
        <f>INDEX(Selmec1,,COLUMN(C$1))</f>
        <v>1200 - 1700</v>
      </c>
      <c r="H3" s="1" t="str">
        <f>INDEX(Selmec1,,COLUMN(D$1))</f>
        <v>DA16 2PG</v>
      </c>
      <c r="I3" s="18"/>
      <c r="K3" s="5">
        <v>1</v>
      </c>
    </row>
    <row r="4" spans="1:13" ht="16">
      <c r="A4" s="18"/>
      <c r="B4" s="14"/>
      <c r="C4" s="16" t="s">
        <v>1</v>
      </c>
      <c r="D4" s="9" t="str">
        <f ca="1">TEXT(DAY(Jun+7*(K4-1))+4,"0") &amp; "-" &amp;TEXT(DAY(Jun+7*(K4-1))+6,"0")</f>
        <v>17-19</v>
      </c>
      <c r="E4" t="str">
        <f>INDEX(WLMS2,,COLUMN(A$1))</f>
        <v>West London MS</v>
      </c>
      <c r="F4" t="str">
        <f>INDEX(WLMS2,,COLUMN(B$1))</f>
        <v>Alexandra Palace Exhibition</v>
      </c>
      <c r="G4" t="str">
        <f>INDEX(WLMS2,,COLUMN(C$1))</f>
        <v>1000 - 1730</v>
      </c>
      <c r="H4" s="1" t="str">
        <f>INDEX(WLMS2,,COLUMN(D$1))</f>
        <v>N22 7AY</v>
      </c>
      <c r="I4" s="18"/>
      <c r="K4" s="13">
        <v>2</v>
      </c>
    </row>
    <row r="5" spans="1:13">
      <c r="A5" s="18"/>
      <c r="C5" t="str">
        <f ca="1">TEXT(WEEKDAY(D5+1),"ddd")</f>
        <v>Sat</v>
      </c>
      <c r="D5" s="9">
        <f t="shared" ref="D5:D7" ca="1" si="0">Jan+7*(K5-1)</f>
        <v>42386</v>
      </c>
      <c r="E5" t="str">
        <f>INDEX(NMMG1,,COLUMN(A$1))</f>
        <v>NMMG</v>
      </c>
      <c r="F5" t="str">
        <f>INDEX(NMMG1,,COLUMN(B$1))</f>
        <v>Oxton</v>
      </c>
      <c r="G5" t="str">
        <f>INDEX(NMMG1,,COLUMN(C$1))</f>
        <v>0930 - 1700</v>
      </c>
      <c r="H5" s="1" t="str">
        <f>INDEX(NMMG1,,COLUMN(D$1))</f>
        <v>NG25 0SA</v>
      </c>
      <c r="I5" s="18"/>
      <c r="K5" s="5">
        <v>3</v>
      </c>
    </row>
    <row r="6" spans="1:13">
      <c r="A6" s="18"/>
      <c r="C6" t="str">
        <f t="shared" ref="C6:C52" ca="1" si="1">TEXT(WEEKDAY(D6+1),"ddd")</f>
        <v>Sun</v>
      </c>
      <c r="D6" s="9">
        <f ca="1">Jan+7*(K6-1)+1</f>
        <v>42387</v>
      </c>
      <c r="E6" t="str">
        <f>INDEX(Scot1,,COLUMN(A$1))</f>
        <v>Meccano Society Scotland</v>
      </c>
      <c r="F6" t="str">
        <f>INDEX(Scot1,,COLUMN(B$1))</f>
        <v>Stirling</v>
      </c>
      <c r="G6" t="str">
        <f>INDEX(Scot1,,COLUMN(C$1))</f>
        <v>1400 - 1600</v>
      </c>
      <c r="H6" s="1" t="str">
        <f>INDEX(Scot1,,COLUMN(D$1))</f>
        <v>FK8 2RQ</v>
      </c>
      <c r="I6" s="18"/>
      <c r="K6" s="5">
        <v>3</v>
      </c>
    </row>
    <row r="7" spans="1:13">
      <c r="A7" s="18"/>
      <c r="C7" t="str">
        <f t="shared" ca="1" si="1"/>
        <v>Sat</v>
      </c>
      <c r="D7" s="9">
        <f t="shared" ca="1" si="0"/>
        <v>42393</v>
      </c>
      <c r="E7" t="str">
        <f>INDEX(Solent1,,COLUMN(A$1))</f>
        <v>Solent MC</v>
      </c>
      <c r="F7" t="str">
        <f>INDEX(Solent1,,COLUMN(B$1))</f>
        <v>(check website)</v>
      </c>
      <c r="G7" t="str">
        <f>INDEX(Solent1,,COLUMN(C$1))</f>
        <v>1200 - 1630</v>
      </c>
      <c r="H7" s="1" t="str">
        <f>INDEX(Solent1,,COLUMN(D$1))</f>
        <v>DT11 0RE</v>
      </c>
      <c r="I7" s="18"/>
      <c r="K7" s="5">
        <v>4</v>
      </c>
    </row>
    <row r="8" spans="1:13" ht="13" customHeight="1">
      <c r="A8" s="18"/>
      <c r="B8" s="34"/>
      <c r="C8" s="35"/>
      <c r="D8" s="36"/>
      <c r="E8" s="35"/>
      <c r="F8" s="35"/>
      <c r="G8" s="35"/>
      <c r="H8" s="37"/>
      <c r="I8" s="18"/>
    </row>
    <row r="9" spans="1:13" ht="16">
      <c r="A9" s="18"/>
      <c r="B9" s="14">
        <f ca="1">Feb</f>
        <v>42400</v>
      </c>
      <c r="C9" t="str">
        <f t="shared" ca="1" si="1"/>
        <v>Sat</v>
      </c>
      <c r="D9" s="9">
        <f ca="1">Feb+7*(K9-1)</f>
        <v>42400</v>
      </c>
      <c r="E9" t="str">
        <f>INDEX(Runnymede1,,COLUMN(A$1))</f>
        <v>Runnymede MC</v>
      </c>
      <c r="F9" t="str">
        <f>INDEX(Runnymede1,,COLUMN(B$1))</f>
        <v>Chertsey</v>
      </c>
      <c r="G9" t="str">
        <f>INDEX(Runnymede1,,COLUMN(C$1))</f>
        <v>1200 - 1800</v>
      </c>
      <c r="H9" s="1" t="str">
        <f>INDEX(Runnymede1,,COLUMN(D$1))</f>
        <v>KT16 9DR</v>
      </c>
      <c r="I9" s="18"/>
      <c r="K9" s="5">
        <v>1</v>
      </c>
    </row>
    <row r="10" spans="1:13">
      <c r="A10" s="18"/>
      <c r="C10" t="str">
        <f ca="1">TEXT(WEEKDAY(D10+1),"ddd")</f>
        <v>Sat</v>
      </c>
      <c r="D10" s="9">
        <f ca="1">Feb+7*(K10-1)</f>
        <v>42400</v>
      </c>
      <c r="E10" t="str">
        <f>INDEX(SWMC1,,COLUMN(A$1))</f>
        <v>South West MC</v>
      </c>
      <c r="F10" t="str">
        <f>INDEX(SWMC1,,COLUMN(B$1))</f>
        <v>Bradley Stoke</v>
      </c>
      <c r="G10" t="str">
        <f>INDEX(SWMC1,,COLUMN(C$1))</f>
        <v>1400 - 1700</v>
      </c>
      <c r="H10" s="1" t="str">
        <f>INDEX(SWMC1,,COLUMN(D$1))</f>
        <v>BS32 8EE</v>
      </c>
      <c r="I10" s="18"/>
      <c r="K10" s="5">
        <v>1</v>
      </c>
    </row>
    <row r="11" spans="1:13">
      <c r="A11" s="18"/>
      <c r="C11" t="str">
        <f t="shared" ca="1" si="1"/>
        <v>Sat</v>
      </c>
      <c r="D11" s="9">
        <f t="shared" ref="D11:D15" ca="1" si="2">Feb+7*(K11-1)</f>
        <v>42407</v>
      </c>
      <c r="E11" t="str">
        <f>INDEX(EAMC1,,COLUMN(A$1))</f>
        <v>East Anglian Meccano Set</v>
      </c>
      <c r="F11" t="str">
        <f>INDEX(EAMC1,,COLUMN(B$1))</f>
        <v>Bunwell</v>
      </c>
      <c r="G11" t="str">
        <f>INDEX(EAMC1,,COLUMN(C$1))</f>
        <v>1100 - 1500</v>
      </c>
      <c r="H11" s="1" t="str">
        <f>INDEX(EAMC1,,COLUMN(D$1))</f>
        <v>NR16 1SW</v>
      </c>
      <c r="I11" s="18"/>
      <c r="K11" s="5">
        <v>2</v>
      </c>
    </row>
    <row r="12" spans="1:13">
      <c r="A12" s="18"/>
      <c r="C12" t="str">
        <f t="shared" ref="C12" ca="1" si="3">TEXT(WEEKDAY(D12+1),"ddd")</f>
        <v>Sun</v>
      </c>
      <c r="D12" s="9">
        <f ca="1">Feb+7*(K12-1)+1</f>
        <v>42408</v>
      </c>
      <c r="E12" t="str">
        <f>INDEX(Runnymede2,,COLUMN(A$1))</f>
        <v>Runnymede MC</v>
      </c>
      <c r="F12" t="str">
        <f>INDEX(Runnymede2,,COLUMN(B$1))</f>
        <v>Midhurst Model Eng Exhibition</v>
      </c>
      <c r="G12" t="str">
        <f>INDEX(Runnymede2,,COLUMN(C$1))</f>
        <v>1000 - 1630</v>
      </c>
      <c r="H12" s="1" t="str">
        <f>INDEX(Runnymede2,,COLUMN(D$1))</f>
        <v>GU29 9HD</v>
      </c>
      <c r="I12" s="18"/>
      <c r="K12" s="13">
        <v>2</v>
      </c>
    </row>
    <row r="13" spans="1:13">
      <c r="A13" s="18"/>
      <c r="C13" t="str">
        <f t="shared" ca="1" si="1"/>
        <v>Sat</v>
      </c>
      <c r="D13" s="9">
        <f t="shared" ca="1" si="2"/>
        <v>42414</v>
      </c>
      <c r="E13" t="str">
        <f>INDEX(Nelmec1,,COLUMN(A$1))</f>
        <v>NELMEC</v>
      </c>
      <c r="F13" t="str">
        <f>INDEX(Nelmec1,,COLUMN(B$1))</f>
        <v>Hainault</v>
      </c>
      <c r="G13" t="str">
        <f>INDEX(Nelmec1,,COLUMN(C$1))</f>
        <v>1100 - 1700</v>
      </c>
      <c r="H13" s="1" t="str">
        <f>INDEX(Nelmec1,,COLUMN(D$1))</f>
        <v>IG6 2UT</v>
      </c>
      <c r="I13" s="18"/>
      <c r="K13" s="5">
        <v>3</v>
      </c>
    </row>
    <row r="14" spans="1:13">
      <c r="A14" s="18"/>
      <c r="C14" t="str">
        <f t="shared" ca="1" si="1"/>
        <v>Sat</v>
      </c>
      <c r="D14" s="9">
        <f t="shared" ca="1" si="2"/>
        <v>42414</v>
      </c>
      <c r="E14" t="str">
        <f>INDEX(TIMS1,,COLUMN(A$1))</f>
        <v>TIMS</v>
      </c>
      <c r="F14" t="str">
        <f>INDEX(TIMS1,,COLUMN(B$1))</f>
        <v>Randlay</v>
      </c>
      <c r="G14" t="str">
        <f>INDEX(TIMS1,,COLUMN(C$1))</f>
        <v>1000 - 1600</v>
      </c>
      <c r="H14" s="1" t="str">
        <f>INDEX(TIMS1,,COLUMN(D$1))</f>
        <v>TF3 2LH</v>
      </c>
      <c r="I14" s="18"/>
      <c r="K14" s="5">
        <v>3</v>
      </c>
    </row>
    <row r="15" spans="1:13">
      <c r="A15" s="18"/>
      <c r="C15" t="str">
        <f t="shared" ca="1" si="1"/>
        <v>Sat</v>
      </c>
      <c r="D15" s="9">
        <f t="shared" ca="1" si="2"/>
        <v>42428</v>
      </c>
      <c r="E15" t="str">
        <f>INDEX(Henley1,,COLUMN(A$1))</f>
        <v>Henley Society ME</v>
      </c>
      <c r="F15" t="str">
        <f>INDEX(Henley1,,COLUMN(B$1))</f>
        <v>Henley</v>
      </c>
      <c r="G15" t="str">
        <f>INDEX(Henley1,,COLUMN(C$1))</f>
        <v>1300 - 1700</v>
      </c>
      <c r="H15" s="1" t="str">
        <f>INDEX(Henley1,,COLUMN(D$1))</f>
        <v>RG9 1AG</v>
      </c>
      <c r="I15" s="18"/>
      <c r="K15" s="5">
        <v>5</v>
      </c>
    </row>
    <row r="16" spans="1:13" ht="13" customHeight="1">
      <c r="A16" s="18"/>
      <c r="B16" s="34"/>
      <c r="C16" s="35"/>
      <c r="D16" s="36"/>
      <c r="E16" s="35"/>
      <c r="F16" s="35"/>
      <c r="G16" s="35"/>
      <c r="H16" s="37"/>
      <c r="I16" s="18"/>
    </row>
    <row r="17" spans="1:11" ht="16">
      <c r="A17" s="18"/>
      <c r="B17" s="14">
        <f ca="1">Mar</f>
        <v>42435</v>
      </c>
      <c r="C17" t="str">
        <f t="shared" ca="1" si="1"/>
        <v>Sat</v>
      </c>
      <c r="D17" s="9">
        <f ca="1">Mar+7*(K17-1)</f>
        <v>42435</v>
      </c>
      <c r="E17" t="str">
        <f>INDEX(NEMS1,,COLUMN(A$1))</f>
        <v>North East MS</v>
      </c>
      <c r="F17" t="str">
        <f>INDEX(NEMS1,,COLUMN(B$1))</f>
        <v>Crakehall</v>
      </c>
      <c r="G17" t="str">
        <f>INDEX(NEMS1,,COLUMN(C$1))</f>
        <v>1000 - 1630</v>
      </c>
      <c r="H17" s="1" t="str">
        <f>INDEX(NEMS1,,COLUMN(D$1))</f>
        <v>DL8 1HZ</v>
      </c>
      <c r="I17" s="18"/>
      <c r="K17" s="5">
        <v>1</v>
      </c>
    </row>
    <row r="18" spans="1:11">
      <c r="A18" s="18"/>
      <c r="C18" t="str">
        <f t="shared" ca="1" si="1"/>
        <v>Sat</v>
      </c>
      <c r="D18" s="9">
        <f t="shared" ref="D18:D22" ca="1" si="4">Mar+7*(K18-1)</f>
        <v>42442</v>
      </c>
      <c r="E18" t="str">
        <f>INDEX(WLMS1,,COLUMN(A$1))</f>
        <v>West London MS</v>
      </c>
      <c r="F18" t="str">
        <f>INDEX(WLMS1,,COLUMN(B$1))</f>
        <v>Greenford</v>
      </c>
      <c r="G18" t="str">
        <f>INDEX(WLMS1,,COLUMN(C$1))</f>
        <v>1300 - 1700</v>
      </c>
      <c r="H18" s="1" t="str">
        <f>INDEX(WLMS1,,COLUMN(D$1))</f>
        <v>UB6 9JS</v>
      </c>
      <c r="I18" s="18"/>
      <c r="K18" s="5">
        <v>2</v>
      </c>
    </row>
    <row r="19" spans="1:11">
      <c r="A19" s="18"/>
      <c r="C19" t="str">
        <f t="shared" ca="1" si="1"/>
        <v>Sun</v>
      </c>
      <c r="D19" s="9">
        <f ca="1">Mar+7*(K19-1)+1</f>
        <v>42450</v>
      </c>
      <c r="E19" t="str">
        <f>INDEX(Scot1,,COLUMN(A$1))</f>
        <v>Meccano Society Scotland</v>
      </c>
      <c r="F19" t="str">
        <f>INDEX(Scot1,,COLUMN(B$1))</f>
        <v>Stirling</v>
      </c>
      <c r="G19" t="str">
        <f>INDEX(Scot1,,COLUMN(C$1))</f>
        <v>1400 - 1600</v>
      </c>
      <c r="H19" s="1" t="str">
        <f>INDEX(Scot1,,COLUMN(D$1))</f>
        <v>FK8 2RQ</v>
      </c>
      <c r="I19" s="18"/>
      <c r="K19" s="5">
        <v>3</v>
      </c>
    </row>
    <row r="20" spans="1:11">
      <c r="A20" s="18"/>
      <c r="B20" s="12"/>
      <c r="C20" t="str">
        <f t="shared" ca="1" si="1"/>
        <v>Sat</v>
      </c>
      <c r="D20" s="9">
        <f t="shared" ca="1" si="4"/>
        <v>42456</v>
      </c>
      <c r="E20" t="str">
        <f>INDEX(NWMG1,,COLUMN(A$1))</f>
        <v>North West MG</v>
      </c>
      <c r="F20" t="str">
        <f>INDEX(NWMG1,,COLUMN(B$1))</f>
        <v>Leyland WARN: Date apprx</v>
      </c>
      <c r="G20" t="str">
        <f>INDEX(NWMG1,,COLUMN(C$1))</f>
        <v>1030 - 1700</v>
      </c>
      <c r="H20" s="1" t="str">
        <f>INDEX(NWMG1,,COLUMN(D$1))</f>
        <v>PR25 3HA</v>
      </c>
      <c r="I20" s="18"/>
      <c r="K20" s="5">
        <v>4</v>
      </c>
    </row>
    <row r="21" spans="1:11">
      <c r="A21" s="18"/>
      <c r="C21" t="str">
        <f t="shared" ca="1" si="1"/>
        <v>Sat</v>
      </c>
      <c r="D21" s="9">
        <f t="shared" ca="1" si="4"/>
        <v>42456</v>
      </c>
      <c r="E21" t="str">
        <f>INDEX(Selmec1,,COLUMN(A$1))</f>
        <v>SELMEC</v>
      </c>
      <c r="F21" t="str">
        <f>INDEX(Selmec1,,COLUMN(B$1))</f>
        <v>Falconwood</v>
      </c>
      <c r="G21" t="str">
        <f>INDEX(Selmec1,,COLUMN(C$1))</f>
        <v>1200 - 1700</v>
      </c>
      <c r="H21" s="1" t="str">
        <f>INDEX(Selmec1,,COLUMN(D$1))</f>
        <v>DA16 2PG</v>
      </c>
      <c r="I21" s="18"/>
      <c r="K21" s="5">
        <v>4</v>
      </c>
    </row>
    <row r="22" spans="1:11">
      <c r="A22" s="18"/>
      <c r="C22" t="str">
        <f t="shared" ca="1" si="1"/>
        <v>Sat</v>
      </c>
      <c r="D22" s="9">
        <f t="shared" ca="1" si="4"/>
        <v>42456</v>
      </c>
      <c r="E22" t="str">
        <f>INDEX(Midlands1,,COLUMN(A$2))</f>
        <v>Midlands MG</v>
      </c>
      <c r="F22" t="str">
        <f>INDEX(Midlands1,,COLUMN(B$2))</f>
        <v>Baginton</v>
      </c>
      <c r="G22" t="str">
        <f>INDEX(Midlands1,,COLUMN(C$2))</f>
        <v>0900 - 1800</v>
      </c>
      <c r="H22" s="1" t="str">
        <f>INDEX(Midlands1,,COLUMN(D$2))</f>
        <v>CB8 3AB</v>
      </c>
      <c r="I22" s="18"/>
      <c r="K22" s="5">
        <v>4</v>
      </c>
    </row>
    <row r="23" spans="1:11" ht="13" customHeight="1">
      <c r="A23" s="18"/>
      <c r="B23" s="34"/>
      <c r="C23" s="35"/>
      <c r="D23" s="36"/>
      <c r="E23" s="35"/>
      <c r="F23" s="35"/>
      <c r="G23" s="35"/>
      <c r="H23" s="37"/>
      <c r="I23" s="18"/>
    </row>
    <row r="24" spans="1:11" ht="16">
      <c r="A24" s="18"/>
      <c r="B24" s="14">
        <f ca="1">Apr</f>
        <v>42463</v>
      </c>
      <c r="C24" t="str">
        <f t="shared" ca="1" si="1"/>
        <v>Sat</v>
      </c>
      <c r="D24" s="9">
        <f ca="1">Apr+7*(K24-1)</f>
        <v>42470</v>
      </c>
      <c r="E24" t="str">
        <f>INDEX(SBMC1,,COLUMN(A$1))</f>
        <v>South Birmingham MC</v>
      </c>
      <c r="F24" t="str">
        <f>INDEX(SBMC1,,COLUMN(B$1))</f>
        <v>Birmingham</v>
      </c>
      <c r="G24" t="str">
        <f>INDEX(SBMC1,,COLUMN(C$1))</f>
        <v>0900 - 1700</v>
      </c>
      <c r="H24" s="1" t="str">
        <f>INDEX(SBMC1,,COLUMN(D$1))</f>
        <v>B28 9BQ</v>
      </c>
      <c r="I24" s="18"/>
      <c r="K24" s="5">
        <v>2</v>
      </c>
    </row>
    <row r="25" spans="1:11">
      <c r="A25" s="18"/>
      <c r="C25" t="str">
        <f t="shared" ca="1" si="1"/>
        <v>Sat</v>
      </c>
      <c r="D25" s="9">
        <f ca="1">Apr+7*(K25-1)</f>
        <v>42477</v>
      </c>
      <c r="E25" t="str">
        <f>INDEX(Holy1,,COLUMN(A$1))</f>
        <v>Holy Trinity MG</v>
      </c>
      <c r="F25" t="str">
        <f>INDEX(Holy1,,COLUMN(B$1))</f>
        <v>Hildenborough</v>
      </c>
      <c r="G25" t="str">
        <f>INDEX(Holy1,,COLUMN(C$1))</f>
        <v>1400 - 1730</v>
      </c>
      <c r="H25" s="1" t="str">
        <f>INDEX(Holy1,,COLUMN(D$1))</f>
        <v>TN11 9HR</v>
      </c>
      <c r="I25" s="18"/>
      <c r="K25" s="5">
        <v>3</v>
      </c>
    </row>
    <row r="26" spans="1:11">
      <c r="A26" s="18"/>
      <c r="C26" t="str">
        <f t="shared" ref="C26" ca="1" si="5">TEXT(WEEKDAY(D26+1),"ddd")</f>
        <v>Sat</v>
      </c>
      <c r="D26" s="9">
        <f ca="1">Apr+7*(K26-1)</f>
        <v>42484</v>
      </c>
      <c r="E26" t="str">
        <f>INDEX(Sheffield1,,COLUMN(A$1))</f>
        <v>Sheffield MC</v>
      </c>
      <c r="F26" t="str">
        <f>INDEX(Sheffield1,,COLUMN(B$1))</f>
        <v>Rotherham</v>
      </c>
      <c r="G26" t="str">
        <f>INDEX(Sheffield1,,COLUMN(C$1))</f>
        <v>0900 - 1700</v>
      </c>
      <c r="H26" s="1" t="str">
        <f>INDEX(Sheffield1,,COLUMN(D$1))</f>
        <v>S25 1YD</v>
      </c>
      <c r="I26" s="18"/>
      <c r="K26" s="13">
        <v>4</v>
      </c>
    </row>
    <row r="27" spans="1:11">
      <c r="A27" s="18"/>
      <c r="C27" t="str">
        <f t="shared" ca="1" si="1"/>
        <v>Sat</v>
      </c>
      <c r="D27" s="9">
        <f ca="1">Apr+7*(K27-1)</f>
        <v>42484</v>
      </c>
      <c r="E27" t="str">
        <f>INDEX(SWMC2,,COLUMN(A$1))</f>
        <v>South West MC</v>
      </c>
      <c r="F27" t="str">
        <f>INDEX(SWMC2,,COLUMN(B$1))</f>
        <v>Little Stoke</v>
      </c>
      <c r="G27" t="str">
        <f>INDEX(SWMC2,,COLUMN(C$1))</f>
        <v>1400 - 1700</v>
      </c>
      <c r="H27" s="1" t="str">
        <f>INDEX(SWMC2,,COLUMN(D$1))</f>
        <v>BS34 6HR</v>
      </c>
      <c r="I27" s="18"/>
      <c r="K27" s="5">
        <v>4</v>
      </c>
    </row>
    <row r="28" spans="1:11" ht="13" customHeight="1">
      <c r="A28" s="18"/>
      <c r="B28" s="34"/>
      <c r="C28" s="35"/>
      <c r="D28" s="36"/>
      <c r="E28" s="35"/>
      <c r="F28" s="35"/>
      <c r="G28" s="35"/>
      <c r="H28" s="37"/>
      <c r="I28" s="18"/>
    </row>
    <row r="29" spans="1:11">
      <c r="A29" s="18"/>
      <c r="B29" s="11" t="s">
        <v>27</v>
      </c>
      <c r="C29" t="str">
        <f t="shared" ca="1" si="1"/>
        <v>Sat</v>
      </c>
      <c r="D29" s="9">
        <f ca="1">May+7*(K29-1)</f>
        <v>42498</v>
      </c>
      <c r="E29" t="str">
        <f>INDEX(Solent2,,COLUMN(A$1))</f>
        <v>Solent MC</v>
      </c>
      <c r="F29" t="str">
        <f>INDEX(Solent2,,COLUMN(B$1))</f>
        <v>(check website)</v>
      </c>
      <c r="G29" t="str">
        <f>INDEX(Solent2,,COLUMN(C$1))</f>
        <v>1100 - 1630</v>
      </c>
      <c r="H29" s="1" t="str">
        <f>INDEX(Solent2,,COLUMN(D$1))</f>
        <v>SN9 6EB</v>
      </c>
      <c r="I29" s="18"/>
      <c r="K29" s="5">
        <v>2</v>
      </c>
    </row>
    <row r="30" spans="1:11">
      <c r="A30" s="18"/>
      <c r="C30" t="str">
        <f t="shared" ca="1" si="1"/>
        <v>Sat</v>
      </c>
      <c r="D30" s="9">
        <f ca="1">May+7*(K30-1)</f>
        <v>42498</v>
      </c>
      <c r="E30" t="str">
        <f>INDEX(Nelmec1,,COLUMN(A$1))</f>
        <v>NELMEC</v>
      </c>
      <c r="F30" t="str">
        <f>INDEX(Nelmec1,,COLUMN(B$1))</f>
        <v>Hainault</v>
      </c>
      <c r="G30" t="str">
        <f>INDEX(Nelmec1,,COLUMN(C$1))</f>
        <v>1100 - 1700</v>
      </c>
      <c r="H30" s="1" t="str">
        <f>INDEX(Nelmec1,,COLUMN(D$1))</f>
        <v>IG6 2UT</v>
      </c>
      <c r="I30" s="18"/>
      <c r="K30" s="5">
        <v>2</v>
      </c>
    </row>
    <row r="31" spans="1:11">
      <c r="A31" s="18"/>
      <c r="C31" t="str">
        <f t="shared" ref="C31" ca="1" si="6">TEXT(WEEKDAY(D31+1),"ddd")</f>
        <v>Sat</v>
      </c>
      <c r="D31" s="9">
        <f ca="1">May+7*(K31-1)</f>
        <v>42505</v>
      </c>
      <c r="E31" t="str">
        <f>INDEX(EAMC1,,COLUMN(A$1))</f>
        <v>East Anglian Meccano Set</v>
      </c>
      <c r="F31" t="str">
        <f>INDEX(EAMC1,,COLUMN(B$1))</f>
        <v>Bunwell</v>
      </c>
      <c r="G31" t="str">
        <f>INDEX(EAMC1,,COLUMN(C$1))</f>
        <v>1100 - 1500</v>
      </c>
      <c r="H31" s="1" t="str">
        <f>INDEX(EAMC1,,COLUMN(D$1))</f>
        <v>NR16 1SW</v>
      </c>
      <c r="I31" s="18"/>
      <c r="K31" s="13">
        <v>3</v>
      </c>
    </row>
    <row r="32" spans="1:11">
      <c r="A32" s="18"/>
      <c r="C32" t="str">
        <f t="shared" ca="1" si="1"/>
        <v>Sat</v>
      </c>
      <c r="D32" s="9">
        <f t="shared" ref="D32:D36" ca="1" si="7">May+7*(K32-1)</f>
        <v>42505</v>
      </c>
      <c r="E32" s="38" t="s">
        <v>11</v>
      </c>
      <c r="F32" s="38" t="str">
        <f>INDEX(HeathRob1,,COLUMN(B$1))</f>
        <v>Pinner</v>
      </c>
      <c r="G32" s="38" t="str">
        <f>INDEX(HeathRob1,,COLUMN(C$1))</f>
        <v>1000 - 1600</v>
      </c>
      <c r="H32" s="39" t="str">
        <f>INDEX(HeathRob1,,COLUMN(D$1))</f>
        <v>HA5 1AE</v>
      </c>
      <c r="I32" s="18"/>
      <c r="K32" s="5">
        <v>3</v>
      </c>
    </row>
    <row r="33" spans="1:11">
      <c r="A33" s="18"/>
      <c r="C33" t="str">
        <f t="shared" ca="1" si="1"/>
        <v>Sat</v>
      </c>
      <c r="D33" s="9">
        <f t="shared" ca="1" si="7"/>
        <v>42505</v>
      </c>
      <c r="E33" t="str">
        <f>INDEX(NMMG1,,COLUMN(A$1))</f>
        <v>NMMG</v>
      </c>
      <c r="F33" t="str">
        <f>INDEX(NMMG1,,COLUMN(B$1))</f>
        <v>Oxton</v>
      </c>
      <c r="G33" t="str">
        <f>INDEX(NMMG1,,COLUMN(C$1))</f>
        <v>0930 - 1700</v>
      </c>
      <c r="H33" s="1" t="str">
        <f>INDEX(NMMG1,,COLUMN(D$1))</f>
        <v>NG25 0SA</v>
      </c>
      <c r="I33" s="18"/>
      <c r="K33" s="5">
        <v>3</v>
      </c>
    </row>
    <row r="34" spans="1:11">
      <c r="A34" s="18"/>
      <c r="C34" t="str">
        <f t="shared" ca="1" si="1"/>
        <v>Sat</v>
      </c>
      <c r="D34" s="9">
        <f t="shared" ca="1" si="7"/>
        <v>42505</v>
      </c>
      <c r="E34" t="str">
        <f>INDEX(Scot2,,COLUMN(A$1))</f>
        <v>Meccano Society Scotland</v>
      </c>
      <c r="F34" t="str">
        <f>INDEX(Scot2,,COLUMN(B$1))</f>
        <v>Menstrie (Club Model Day)</v>
      </c>
      <c r="G34" t="str">
        <f>INDEX(Scot2,,COLUMN(C$1))</f>
        <v>1030 - 1800</v>
      </c>
      <c r="H34" s="1" t="str">
        <f>INDEX(Scot2,,COLUMN(D$1))</f>
        <v>FK11 7BP</v>
      </c>
      <c r="I34" s="18"/>
      <c r="K34" s="5">
        <v>3</v>
      </c>
    </row>
    <row r="35" spans="1:11">
      <c r="A35" s="18"/>
      <c r="C35" s="16" t="s">
        <v>53</v>
      </c>
      <c r="D35" s="9" t="s">
        <v>108</v>
      </c>
      <c r="E35" t="str">
        <f>INDEX(Skegex,,COLUMN(A$1))</f>
        <v>SKEGEX</v>
      </c>
      <c r="F35" t="str">
        <f>INDEX(Skegex,,COLUMN(B$1))</f>
        <v>Skegness Exhibition</v>
      </c>
      <c r="G35" t="str">
        <f>INDEX(Skegex,,COLUMN(C$1))</f>
        <v>1000 - 1700</v>
      </c>
      <c r="H35" s="1" t="str">
        <f>INDEX(Skegex,,COLUMN(D$1))</f>
        <v>PE25 2UG</v>
      </c>
      <c r="I35" s="18"/>
      <c r="K35" s="5">
        <v>4</v>
      </c>
    </row>
    <row r="36" spans="1:11">
      <c r="A36" s="18"/>
      <c r="C36" t="str">
        <f t="shared" ca="1" si="1"/>
        <v>Sat</v>
      </c>
      <c r="D36" s="9">
        <f t="shared" ca="1" si="7"/>
        <v>42519</v>
      </c>
      <c r="E36" t="str">
        <f>INDEX(Henley1,,COLUMN(A$1))</f>
        <v>Henley Society ME</v>
      </c>
      <c r="F36" t="str">
        <f>INDEX(Henley1,,COLUMN(B$1))</f>
        <v>Henley</v>
      </c>
      <c r="G36" t="str">
        <f>INDEX(Henley1,,COLUMN(C$1))</f>
        <v>1300 - 1700</v>
      </c>
      <c r="H36" s="1" t="str">
        <f>INDEX(Henley1,,COLUMN(D$1))</f>
        <v>RG9 1AG</v>
      </c>
      <c r="I36" s="18"/>
      <c r="K36" s="5">
        <v>5</v>
      </c>
    </row>
    <row r="37" spans="1:11" ht="13" customHeight="1">
      <c r="A37" s="18"/>
      <c r="B37" s="34"/>
      <c r="C37" s="35"/>
      <c r="D37" s="36"/>
      <c r="E37" s="35"/>
      <c r="F37" s="35"/>
      <c r="G37" s="35"/>
      <c r="H37" s="37"/>
      <c r="I37" s="18"/>
    </row>
    <row r="38" spans="1:11">
      <c r="A38" s="18"/>
      <c r="B38" s="11">
        <f ca="1">Jun</f>
        <v>42526</v>
      </c>
      <c r="C38" t="str">
        <f t="shared" ca="1" si="1"/>
        <v>Sat</v>
      </c>
      <c r="D38" s="9">
        <f ca="1">Jun+7*(K38-1)</f>
        <v>42526</v>
      </c>
      <c r="E38" t="str">
        <f>INDEX(Runnymede1,,COLUMN(A$1))</f>
        <v>Runnymede MC</v>
      </c>
      <c r="F38" t="str">
        <f>INDEX(Runnymede1,,COLUMN(B$1))</f>
        <v>Chertsey</v>
      </c>
      <c r="G38" t="str">
        <f>INDEX(Runnymede1,,COLUMN(C$1))</f>
        <v>1200 - 1800</v>
      </c>
      <c r="H38" s="1" t="str">
        <f>INDEX(Runnymede1,,COLUMN(D$1))</f>
        <v>KT16 9DR</v>
      </c>
      <c r="I38" s="18"/>
      <c r="K38" s="5">
        <v>1</v>
      </c>
    </row>
    <row r="39" spans="1:11">
      <c r="A39" s="18"/>
      <c r="C39" t="str">
        <f ca="1">TEXT(WEEKDAY(D39+1),"ddd")</f>
        <v>Sat</v>
      </c>
      <c r="D39" s="9">
        <f ca="1">Jun+7*(K39-1)</f>
        <v>42526</v>
      </c>
      <c r="E39" t="str">
        <f>INDEX(NEMS1,,COLUMN(A$1))</f>
        <v>North East MS</v>
      </c>
      <c r="F39" t="str">
        <f>INDEX(NEMS1,,COLUMN(B$1))</f>
        <v>Crakehall</v>
      </c>
      <c r="G39" t="str">
        <f>INDEX(NEMS1,,COLUMN(C$1))</f>
        <v>1000 - 1630</v>
      </c>
      <c r="H39" s="1" t="str">
        <f>INDEX(NEMS1,,COLUMN(D$1))</f>
        <v>DL8 1HZ</v>
      </c>
      <c r="I39" s="18"/>
      <c r="K39" s="5">
        <v>1</v>
      </c>
    </row>
    <row r="40" spans="1:11">
      <c r="A40" s="18"/>
      <c r="C40" t="str">
        <f t="shared" ca="1" si="1"/>
        <v>Sat</v>
      </c>
      <c r="D40" s="9">
        <f t="shared" ref="D40:D42" ca="1" si="8">Jun+7*(K40-1)</f>
        <v>42533</v>
      </c>
      <c r="E40" t="str">
        <f>INDEX(WLMS1,,COLUMN(A$1))</f>
        <v>West London MS</v>
      </c>
      <c r="F40" t="str">
        <f>INDEX(WLMS1,,COLUMN(B$1))</f>
        <v>Greenford</v>
      </c>
      <c r="G40" t="str">
        <f>INDEX(WLMS1,,COLUMN(C$1))</f>
        <v>1300 - 1700</v>
      </c>
      <c r="H40" s="1" t="str">
        <f>INDEX(WLMS1,,COLUMN(D$1))</f>
        <v>UB6 9JS</v>
      </c>
      <c r="I40" s="18"/>
      <c r="K40" s="5">
        <v>2</v>
      </c>
    </row>
    <row r="41" spans="1:11">
      <c r="A41" s="18"/>
      <c r="C41" t="str">
        <f t="shared" ca="1" si="1"/>
        <v>Sat</v>
      </c>
      <c r="D41" s="9">
        <f t="shared" ca="1" si="8"/>
        <v>42533</v>
      </c>
      <c r="E41" t="str">
        <f>INDEX(TIMS1,,COLUMN(A$1))</f>
        <v>TIMS</v>
      </c>
      <c r="F41" t="str">
        <f>INDEX(TIMS1,,COLUMN(B$1))</f>
        <v>Randlay</v>
      </c>
      <c r="G41" t="str">
        <f>INDEX(TIMS1,,COLUMN(C$1))</f>
        <v>1000 - 1600</v>
      </c>
      <c r="H41" s="1" t="str">
        <f>INDEX(TIMS1,,COLUMN(D$1))</f>
        <v>TF3 2LH</v>
      </c>
      <c r="I41" s="18"/>
      <c r="K41" s="5">
        <v>2</v>
      </c>
    </row>
    <row r="42" spans="1:11">
      <c r="A42" s="18"/>
      <c r="C42" t="str">
        <f t="shared" ca="1" si="1"/>
        <v>Sat</v>
      </c>
      <c r="D42" s="9">
        <f t="shared" ca="1" si="8"/>
        <v>42533</v>
      </c>
      <c r="E42" t="str">
        <f>INDEX(Selmec1,,COLUMN(A$1))</f>
        <v>SELMEC</v>
      </c>
      <c r="F42" t="str">
        <f>INDEX(Selmec1,,COLUMN(B$1))</f>
        <v>Falconwood</v>
      </c>
      <c r="G42" t="str">
        <f>INDEX(Selmec1,,COLUMN(C$1))</f>
        <v>1200 - 1700</v>
      </c>
      <c r="H42" s="1" t="str">
        <f>INDEX(Selmec1,,COLUMN(D$1))</f>
        <v>DA16 2PG</v>
      </c>
      <c r="I42" s="18"/>
      <c r="K42" s="5">
        <v>2</v>
      </c>
    </row>
    <row r="43" spans="1:11" ht="13" customHeight="1">
      <c r="A43" s="18"/>
      <c r="B43" s="34"/>
      <c r="C43" s="35"/>
      <c r="D43" s="36"/>
      <c r="E43" s="35"/>
      <c r="F43" s="35"/>
      <c r="G43" s="35"/>
      <c r="H43" s="37"/>
      <c r="I43" s="18"/>
    </row>
    <row r="44" spans="1:11">
      <c r="A44" s="18"/>
      <c r="B44" s="11">
        <f ca="1">Jul</f>
        <v>42554</v>
      </c>
      <c r="C44" t="str">
        <f t="shared" ca="1" si="1"/>
        <v>Sat</v>
      </c>
      <c r="D44" s="9">
        <f ca="1">Jul+7*(K44-1)</f>
        <v>42554</v>
      </c>
      <c r="E44" t="str">
        <f>INDEX(SWMC2,,COLUMN(A$1))</f>
        <v>South West MC</v>
      </c>
      <c r="F44" t="str">
        <f>INDEX(SWMC2,,COLUMN(B$1))</f>
        <v>Little Stoke</v>
      </c>
      <c r="G44" t="str">
        <f>INDEX(SWMC2,,COLUMN(C$1))</f>
        <v>1400 - 1700</v>
      </c>
      <c r="H44" s="1" t="str">
        <f>INDEX(SWMC2,,COLUMN(D$1))</f>
        <v>BS34 6HR</v>
      </c>
      <c r="I44" s="18"/>
      <c r="K44" s="5">
        <v>1</v>
      </c>
    </row>
    <row r="45" spans="1:11">
      <c r="A45" s="18"/>
      <c r="C45" t="str">
        <f t="shared" ref="C45" ca="1" si="9">TEXT(WEEKDAY(D45+1),"ddd")</f>
        <v>Sat</v>
      </c>
      <c r="D45" s="9">
        <f ca="1">Jul+7*(K45-1)</f>
        <v>42561</v>
      </c>
      <c r="E45" t="str">
        <f>INDEX(Nelmec1,,COLUMN(A$1))</f>
        <v>NELMEC</v>
      </c>
      <c r="F45" t="str">
        <f>INDEX(Nelmec1,,COLUMN(B$1))</f>
        <v>Hainault</v>
      </c>
      <c r="G45" t="str">
        <f>INDEX(Nelmec1,,COLUMN(C$1))</f>
        <v>1100 - 1700</v>
      </c>
      <c r="H45" s="1" t="str">
        <f>INDEX(Nelmec1,,COLUMN(D$1))</f>
        <v>IG6 2UT</v>
      </c>
      <c r="I45" s="18"/>
      <c r="K45" s="13">
        <v>2</v>
      </c>
    </row>
    <row r="46" spans="1:11">
      <c r="A46" s="18"/>
      <c r="C46" t="str">
        <f t="shared" ca="1" si="1"/>
        <v>Sat</v>
      </c>
      <c r="D46" s="9">
        <f t="shared" ref="D46" ca="1" si="10">Jul+7*(K46-1)</f>
        <v>42561</v>
      </c>
      <c r="E46" t="str">
        <f>INDEX(Solent3,,COLUMN(A$1))</f>
        <v>Solent MC</v>
      </c>
      <c r="F46" t="str">
        <f>INDEX(Solent3,,COLUMN(B$1))</f>
        <v>(check website)</v>
      </c>
      <c r="G46" t="str">
        <f>INDEX(Solent3,,COLUMN(C$1))</f>
        <v>1100 - 1630</v>
      </c>
      <c r="H46" s="1" t="str">
        <f>INDEX(Solent3,,COLUMN(D$1))</f>
        <v/>
      </c>
      <c r="I46" s="18"/>
      <c r="K46" s="5">
        <v>2</v>
      </c>
    </row>
    <row r="47" spans="1:11">
      <c r="A47" s="18"/>
      <c r="C47" t="s">
        <v>6</v>
      </c>
      <c r="D47" s="9" t="str">
        <f ca="1">TEXT(DAY(Jun+7*(K47-1)-2),"0") &amp; "-" &amp;TEXT(DAY(Jun+7*(K47-1)-1),"0")</f>
        <v>18-19</v>
      </c>
      <c r="E47" t="str">
        <f>INDEX(Midlands2,,COLUMN(A$1))</f>
        <v>Midlands MG</v>
      </c>
      <c r="F47" t="str">
        <f>INDEX(Midlands2,,COLUMN(B$1))</f>
        <v>Gaydon Exhibition</v>
      </c>
      <c r="G47" t="str">
        <f>INDEX(Midlands2,,COLUMN(C$1))</f>
        <v>1000 - 1600</v>
      </c>
      <c r="H47" s="1" t="str">
        <f>INDEX(Midlands2,,COLUMN(D$1))</f>
        <v>CV35 0BJ</v>
      </c>
      <c r="I47" s="18"/>
      <c r="K47" s="13">
        <v>3</v>
      </c>
    </row>
    <row r="48" spans="1:11" ht="13" customHeight="1">
      <c r="A48" s="18"/>
      <c r="B48" s="34"/>
      <c r="C48" s="35"/>
      <c r="D48" s="36"/>
      <c r="E48" s="35"/>
      <c r="F48" s="35"/>
      <c r="G48" s="35"/>
      <c r="H48" s="37"/>
      <c r="I48" s="18"/>
    </row>
    <row r="49" spans="1:11">
      <c r="A49" s="18"/>
      <c r="B49" s="11">
        <f ca="1">Aug</f>
        <v>42582</v>
      </c>
      <c r="C49" t="str">
        <f t="shared" ca="1" si="1"/>
        <v>Sat</v>
      </c>
      <c r="D49" s="9">
        <f ca="1">Aug+7*(K49-1)</f>
        <v>42596</v>
      </c>
      <c r="E49" t="str">
        <f>INDEX(EAMC1,,COLUMN(A$1))</f>
        <v>East Anglian Meccano Set</v>
      </c>
      <c r="F49" t="str">
        <f>INDEX(EAMC1,,COLUMN(B$1))</f>
        <v>Bunwell</v>
      </c>
      <c r="G49" t="str">
        <f>INDEX(EAMC1,,COLUMN(C$1))</f>
        <v>1100 - 1500</v>
      </c>
      <c r="H49" s="1" t="str">
        <f>INDEX(EAMC1,,COLUMN(D$1))</f>
        <v>NR16 1SW</v>
      </c>
      <c r="I49" s="18"/>
      <c r="K49" s="5">
        <v>3</v>
      </c>
    </row>
    <row r="50" spans="1:11">
      <c r="A50" s="18"/>
      <c r="C50" t="str">
        <f t="shared" ca="1" si="1"/>
        <v>Sun</v>
      </c>
      <c r="D50" s="9">
        <f ca="1">Aug+7*(K50-1)+1</f>
        <v>42604</v>
      </c>
      <c r="E50" t="str">
        <f>INDEX(Scot1,,COLUMN(A$1))</f>
        <v>Meccano Society Scotland</v>
      </c>
      <c r="F50" t="str">
        <f>INDEX(Scot1,,COLUMN(B$1))</f>
        <v>Stirling</v>
      </c>
      <c r="G50" t="str">
        <f>INDEX(Scot1,,COLUMN(C$1))</f>
        <v>1400 - 1600</v>
      </c>
      <c r="H50" s="1" t="str">
        <f>INDEX(Scot1,,COLUMN(D$1))</f>
        <v>FK8 2RQ</v>
      </c>
      <c r="I50" s="18"/>
      <c r="K50" s="5">
        <v>4</v>
      </c>
    </row>
    <row r="51" spans="1:11" ht="13" customHeight="1">
      <c r="A51" s="18"/>
      <c r="B51" s="34"/>
      <c r="C51" s="35"/>
      <c r="D51" s="36"/>
      <c r="E51" s="35"/>
      <c r="F51" s="35"/>
      <c r="G51" s="35"/>
      <c r="H51" s="37"/>
      <c r="I51" s="18"/>
    </row>
    <row r="52" spans="1:11">
      <c r="A52" s="18"/>
      <c r="B52" s="11">
        <f ca="1">Sep</f>
        <v>42617</v>
      </c>
      <c r="C52" t="str">
        <f t="shared" ca="1" si="1"/>
        <v>Sat</v>
      </c>
      <c r="D52" s="9">
        <f ca="1">Sep+7*(K52-1)</f>
        <v>42617</v>
      </c>
      <c r="E52" t="str">
        <f>INDEX(Henley2,,COLUMN(A$1))</f>
        <v>Henley Gathering</v>
      </c>
      <c r="F52" t="str">
        <f>INDEX(Henley2,,COLUMN(B$1))</f>
        <v>Henley Exhibition</v>
      </c>
      <c r="G52" t="str">
        <f>INDEX(Henley2,,COLUMN(C$1))</f>
        <v>0900 - 1700</v>
      </c>
      <c r="H52" s="1" t="str">
        <f>INDEX(Henley2,,COLUMN(D$1))</f>
        <v>RG9 1AG</v>
      </c>
      <c r="I52" s="18"/>
      <c r="K52" s="5">
        <v>1</v>
      </c>
    </row>
    <row r="53" spans="1:11">
      <c r="A53" s="18"/>
      <c r="C53" t="str">
        <f t="shared" ref="C53:C63" ca="1" si="11">TEXT(WEEKDAY(D53+1),"ddd")</f>
        <v>Sat</v>
      </c>
      <c r="D53" s="9">
        <f t="shared" ref="D53:D54" ca="1" si="12">Sep+7*(K53-1)</f>
        <v>42617</v>
      </c>
      <c r="E53" t="str">
        <f>INDEX(NEMS1,,COLUMN(A$1))</f>
        <v>North East MS</v>
      </c>
      <c r="F53" t="str">
        <f>INDEX(NEMS1,,COLUMN(B$1))</f>
        <v>Crakehall</v>
      </c>
      <c r="G53" t="str">
        <f>INDEX(NEMS1,,COLUMN(C$1))</f>
        <v>1000 - 1630</v>
      </c>
      <c r="H53" s="1" t="str">
        <f>INDEX(NEMS1,,COLUMN(D$1))</f>
        <v>DL8 1HZ</v>
      </c>
      <c r="I53" s="18"/>
      <c r="K53" s="5">
        <v>1</v>
      </c>
    </row>
    <row r="54" spans="1:11">
      <c r="A54" s="18"/>
      <c r="C54" t="str">
        <f t="shared" ca="1" si="11"/>
        <v>Sat</v>
      </c>
      <c r="D54" s="9">
        <f t="shared" ca="1" si="12"/>
        <v>42624</v>
      </c>
      <c r="E54" t="str">
        <f>INDEX(Selmec1,,COLUMN(A$1))</f>
        <v>SELMEC</v>
      </c>
      <c r="F54" t="str">
        <f>INDEX(Selmec1,,COLUMN(B$1))</f>
        <v>Falconwood</v>
      </c>
      <c r="G54" t="str">
        <f>INDEX(Selmec1,,COLUMN(C$1))</f>
        <v>1200 - 1700</v>
      </c>
      <c r="H54" s="1" t="str">
        <f>INDEX(Selmec1,,COLUMN(D$1))</f>
        <v>DA16 2PG</v>
      </c>
      <c r="I54" s="18"/>
      <c r="K54" s="13">
        <v>2</v>
      </c>
    </row>
    <row r="55" spans="1:11">
      <c r="A55" s="18"/>
      <c r="C55" t="str">
        <f ca="1">TEXT(WEEKDAY(D55+1),"ddd")</f>
        <v>Sun</v>
      </c>
      <c r="D55" s="9" t="str">
        <f ca="1">TEXT(DAY(Sep+7*(K55-1)),"0") &amp; "-" &amp;TEXT(DAY(Sep+7*(K55-1)+1),"0")</f>
        <v>12-13</v>
      </c>
      <c r="E55" t="str">
        <f>INDEX(Scot3,,COLUMN(A$1))</f>
        <v>Meccano Society Scotland</v>
      </c>
      <c r="F55" t="str">
        <f>INDEX(Scot3,,COLUMN(B$1))</f>
        <v>Scone Palace Exhibition</v>
      </c>
      <c r="G55" t="str">
        <f>INDEX(Scot3,,COLUMN(C$1))</f>
        <v>1000 - 1700</v>
      </c>
      <c r="H55" s="1" t="str">
        <f>INDEX(Scot3,,COLUMN(D$1))</f>
        <v>PH2 6BD</v>
      </c>
      <c r="I55" s="18"/>
      <c r="K55" s="5">
        <v>2</v>
      </c>
    </row>
    <row r="56" spans="1:11">
      <c r="A56" s="18"/>
      <c r="C56" t="str">
        <f ca="1">TEXT(WEEKDAY(D56+1),"ddd")</f>
        <v>Sat</v>
      </c>
      <c r="D56" s="9">
        <f ca="1">Sep+7*(K56-1)</f>
        <v>42624</v>
      </c>
      <c r="E56" t="str">
        <f>INDEX(Solent1,,COLUMN(A$1))</f>
        <v>Solent MC</v>
      </c>
      <c r="F56" t="str">
        <f>INDEX(Solent1,,COLUMN(B$1))</f>
        <v>(check website)</v>
      </c>
      <c r="G56" t="str">
        <f>INDEX(Solent1,,COLUMN(C$1))</f>
        <v>1200 - 1630</v>
      </c>
      <c r="H56" s="1" t="str">
        <f>INDEX(Solent1,,COLUMN(D$1))</f>
        <v>DT11 0RE</v>
      </c>
      <c r="I56" s="18"/>
      <c r="K56" s="5">
        <v>2</v>
      </c>
    </row>
    <row r="57" spans="1:11">
      <c r="A57" s="18"/>
      <c r="C57" t="str">
        <f t="shared" ref="C57:C58" ca="1" si="13">TEXT(WEEKDAY(D57+1),"ddd")</f>
        <v>Sat</v>
      </c>
      <c r="D57" s="9">
        <f t="shared" ref="D57:D58" ca="1" si="14">Sep+7*(K57-1)</f>
        <v>42631</v>
      </c>
      <c r="E57" t="str">
        <f>INDEX(NMMG1,,COLUMN(A$1))</f>
        <v>NMMG</v>
      </c>
      <c r="F57" t="str">
        <f>INDEX(NMMG1,,COLUMN(B$1))</f>
        <v>Oxton</v>
      </c>
      <c r="G57" t="str">
        <f>INDEX(NMMG1,,COLUMN(C$1))</f>
        <v>0930 - 1700</v>
      </c>
      <c r="H57" s="1" t="str">
        <f>INDEX(NMMG1,,COLUMN(D$1))</f>
        <v>NG25 0SA</v>
      </c>
      <c r="I57" s="18"/>
      <c r="K57" s="5">
        <v>3</v>
      </c>
    </row>
    <row r="58" spans="1:11">
      <c r="A58" s="18"/>
      <c r="C58" t="str">
        <f t="shared" ca="1" si="13"/>
        <v>Sat</v>
      </c>
      <c r="D58" s="9">
        <f t="shared" ca="1" si="14"/>
        <v>42631</v>
      </c>
      <c r="E58" t="str">
        <f>INDEX(Nelmec1,,COLUMN(A$1))</f>
        <v>NELMEC</v>
      </c>
      <c r="F58" t="str">
        <f>INDEX(Nelmec1,,COLUMN(B$1))</f>
        <v>Hainault</v>
      </c>
      <c r="G58" t="str">
        <f>INDEX(Nelmec1,,COLUMN(C$1))</f>
        <v>1100 - 1700</v>
      </c>
      <c r="H58" s="1" t="str">
        <f>INDEX(Nelmec1,,COLUMN(D$1))</f>
        <v>IG6 2UT</v>
      </c>
      <c r="I58" s="18"/>
      <c r="K58" s="5">
        <v>3</v>
      </c>
    </row>
    <row r="59" spans="1:11">
      <c r="A59" s="18"/>
      <c r="C59" t="s">
        <v>6</v>
      </c>
      <c r="D59" s="9" t="str">
        <f ca="1">TEXT(DAY(Sep+7*(K59-1)),"0") &amp; "-" &amp;TEXT(DAY(Sep+7*(K59-1)+1),"0")</f>
        <v>26-27</v>
      </c>
      <c r="E59" t="str">
        <f>INDEX(WLMS3,,COLUMN(A$1))</f>
        <v>West London MS</v>
      </c>
      <c r="F59" t="str">
        <f>INDEX(WLMS3,,COLUMN(B$1))</f>
        <v>St Albans Exhibition</v>
      </c>
      <c r="G59" t="str">
        <f>INDEX(WLMS3,,COLUMN(C$1))</f>
        <v>1030 - 1730</v>
      </c>
      <c r="H59" s="1" t="str">
        <f>INDEX(WLMS3,,COLUMN(D$1))</f>
        <v>AL3 6DP</v>
      </c>
      <c r="I59" s="18"/>
      <c r="K59" s="5">
        <v>4</v>
      </c>
    </row>
    <row r="60" spans="1:11">
      <c r="A60" s="18"/>
      <c r="C60" t="str">
        <f ca="1">TEXT(WEEKDAY(D60+1),"ddd")</f>
        <v>Sat</v>
      </c>
      <c r="D60" s="9">
        <f ca="1">Oct+7*(K60-1)</f>
        <v>42666</v>
      </c>
      <c r="E60" t="str">
        <f>INDEX(NWMG1,,COLUMN(A$1))</f>
        <v>North West MG</v>
      </c>
      <c r="F60" t="str">
        <f>INDEX(NWMG1,,COLUMN(B$1))</f>
        <v>Leyland WARN: Date apprx</v>
      </c>
      <c r="G60" t="str">
        <f>INDEX(NWMG1,,COLUMN(C$1))</f>
        <v>1030 - 1700</v>
      </c>
      <c r="H60" s="1" t="str">
        <f>INDEX(NWMG1,,COLUMN(D$1))</f>
        <v>PR25 3HA</v>
      </c>
      <c r="I60" s="18"/>
      <c r="K60" s="5">
        <v>4</v>
      </c>
    </row>
    <row r="61" spans="1:11">
      <c r="A61" s="18"/>
      <c r="C61" t="str">
        <f ca="1">TEXT(WEEKDAY(D61+1),"ddd")</f>
        <v>Sat</v>
      </c>
      <c r="D61" s="9">
        <f ca="1">Oct+7*(K61-1)</f>
        <v>42666</v>
      </c>
      <c r="E61" t="str">
        <f>INDEX(SWMC1,,COLUMN(A$1))</f>
        <v>South West MC</v>
      </c>
      <c r="F61" t="str">
        <f>INDEX(SWMC1,,COLUMN(B$1))</f>
        <v>Bradley Stoke</v>
      </c>
      <c r="G61" t="str">
        <f>INDEX(SWMC1,,COLUMN(C$1))</f>
        <v>1400 - 1700</v>
      </c>
      <c r="H61" s="1" t="str">
        <f>INDEX(SWMC1,,COLUMN(D$1))</f>
        <v>BS32 8EE</v>
      </c>
      <c r="I61" s="18"/>
      <c r="K61" s="5">
        <v>4</v>
      </c>
    </row>
    <row r="62" spans="1:11" ht="13" customHeight="1">
      <c r="A62" s="18"/>
      <c r="B62" s="34"/>
      <c r="C62" s="35"/>
      <c r="D62" s="36"/>
      <c r="E62" s="35"/>
      <c r="F62" s="35"/>
      <c r="G62" s="35"/>
      <c r="H62" s="37"/>
      <c r="I62" s="18"/>
    </row>
    <row r="63" spans="1:11">
      <c r="A63" s="18"/>
      <c r="B63" s="11">
        <f ca="1">Oct</f>
        <v>42645</v>
      </c>
      <c r="C63" t="str">
        <f t="shared" ca="1" si="11"/>
        <v>Sat</v>
      </c>
      <c r="D63" s="9">
        <f t="shared" ref="D63:D70" ca="1" si="15">Oct+7*(K63-1)</f>
        <v>42645</v>
      </c>
      <c r="E63" t="str">
        <f>INDEX(Runnymede2,,COLUMN(A$1))</f>
        <v>Runnymede MC</v>
      </c>
      <c r="F63" t="str">
        <f>INDEX(Runnymede2,,COLUMN(B$1))</f>
        <v>Midhurst Model Eng Exhibition</v>
      </c>
      <c r="G63" t="str">
        <f>INDEX(Runnymede2,,COLUMN(C$1))</f>
        <v>1000 - 1630</v>
      </c>
      <c r="H63" s="1" t="str">
        <f>INDEX(Runnymede2,,COLUMN(D$1))</f>
        <v>GU29 9HD</v>
      </c>
      <c r="I63" s="18"/>
      <c r="K63" s="5">
        <v>1</v>
      </c>
    </row>
    <row r="64" spans="1:11">
      <c r="A64" s="18"/>
      <c r="C64" t="str">
        <f t="shared" ref="C64:C75" ca="1" si="16">TEXT(WEEKDAY(D64+1),"ddd")</f>
        <v>Sat</v>
      </c>
      <c r="D64" s="9">
        <f t="shared" ca="1" si="15"/>
        <v>42652</v>
      </c>
      <c r="E64" t="str">
        <f>INDEX(Midlands1,,COLUMN(A$2))</f>
        <v>Midlands MG</v>
      </c>
      <c r="F64" t="str">
        <f>INDEX(Midlands1,,COLUMN(B$2))</f>
        <v>Baginton</v>
      </c>
      <c r="G64" t="str">
        <f>INDEX(Midlands1,,COLUMN(C$2))</f>
        <v>0900 - 1800</v>
      </c>
      <c r="H64" s="1" t="str">
        <f>INDEX(Midlands1,,COLUMN(D$2))</f>
        <v>CB8 3AB</v>
      </c>
      <c r="I64" s="18"/>
      <c r="K64" s="5">
        <v>2</v>
      </c>
    </row>
    <row r="65" spans="1:11">
      <c r="A65" s="18"/>
      <c r="C65" t="str">
        <f ca="1">TEXT(WEEKDAY(D65+1),"ddd")</f>
        <v>Sat</v>
      </c>
      <c r="D65" s="9">
        <f ca="1">Oct+7*(K65-1)</f>
        <v>42652</v>
      </c>
      <c r="E65" t="str">
        <f>INDEX(Selmec2,,COLUMN(A$1))</f>
        <v>SELMEC</v>
      </c>
      <c r="F65" t="str">
        <f>INDEX(Selmec2,,COLUMN(B$1))</f>
        <v>Eltham Exhibition</v>
      </c>
      <c r="G65" t="str">
        <f>INDEX(Selmec2,,COLUMN(C$1))</f>
        <v>1030 - 1630</v>
      </c>
      <c r="H65" s="1" t="str">
        <f>INDEX(Selmec2,,COLUMN(D$1))</f>
        <v>SE9  5AD</v>
      </c>
      <c r="I65" s="18"/>
      <c r="K65" s="5">
        <v>2</v>
      </c>
    </row>
    <row r="66" spans="1:11">
      <c r="A66" s="18"/>
      <c r="C66" t="str">
        <f t="shared" ca="1" si="16"/>
        <v>Sat</v>
      </c>
      <c r="D66" s="9">
        <f t="shared" ca="1" si="15"/>
        <v>42659</v>
      </c>
      <c r="E66" t="str">
        <f>INDEX(Sheffield1,,COLUMN(A$1))</f>
        <v>Sheffield MC</v>
      </c>
      <c r="F66" t="str">
        <f>INDEX(Sheffield1,,COLUMN(B$1))</f>
        <v>Rotherham</v>
      </c>
      <c r="G66" t="str">
        <f>INDEX(Sheffield1,,COLUMN(C$1))</f>
        <v>0900 - 1700</v>
      </c>
      <c r="H66" s="1" t="str">
        <f>INDEX(Sheffield1,,COLUMN(D$1))</f>
        <v>S25 1YD</v>
      </c>
      <c r="I66" s="18"/>
      <c r="K66" s="5">
        <v>3</v>
      </c>
    </row>
    <row r="67" spans="1:11">
      <c r="A67" s="18"/>
      <c r="C67" t="str">
        <f t="shared" ca="1" si="16"/>
        <v>Sat</v>
      </c>
      <c r="D67" s="9">
        <f t="shared" ca="1" si="15"/>
        <v>42666</v>
      </c>
      <c r="E67" t="str">
        <f>INDEX(EAMC1,,COLUMN(A$1))</f>
        <v>East Anglian Meccano Set</v>
      </c>
      <c r="F67" t="str">
        <f>INDEX(EAMC1,,COLUMN(B$1))</f>
        <v>Bunwell</v>
      </c>
      <c r="G67" t="str">
        <f>INDEX(EAMC1,,COLUMN(C$1))</f>
        <v>1100 - 1500</v>
      </c>
      <c r="H67" s="1" t="str">
        <f>INDEX(EAMC1,,COLUMN(D$1))</f>
        <v>NR16 1SW</v>
      </c>
      <c r="I67" s="18"/>
      <c r="K67" s="5">
        <v>4</v>
      </c>
    </row>
    <row r="68" spans="1:11">
      <c r="A68" s="18"/>
      <c r="C68" t="s">
        <v>6</v>
      </c>
      <c r="D68" s="9" t="str">
        <f ca="1">TEXT(DAY(Oct+7*(K68-1)),"0") &amp; "-" &amp;TEXT(DAY(Oct+7*(K68-1)+1),"0")</f>
        <v>17-18</v>
      </c>
      <c r="E68" t="str">
        <f>INDEX(Runnymede3,,COLUMN(A$1))</f>
        <v>Marvels Of Meccano Exhibition</v>
      </c>
      <c r="F68" t="str">
        <f>INDEX(Runnymede3,,COLUMN(B$1))</f>
        <v>CANCELLED IN 2020</v>
      </c>
      <c r="G68" t="str">
        <f>INDEX(Runnymede3,,COLUMN(C$1))</f>
        <v>1030 - 1700</v>
      </c>
      <c r="H68" s="1" t="str">
        <f>INDEX(Runnymede3,,COLUMN(D$1))</f>
        <v>TW13 7ND</v>
      </c>
      <c r="I68" s="18"/>
      <c r="K68" s="13">
        <v>3</v>
      </c>
    </row>
    <row r="69" spans="1:11">
      <c r="A69" s="18"/>
      <c r="C69" t="str">
        <f ca="1">TEXT(WEEKDAY(D69+1),"ddd")</f>
        <v>Sat</v>
      </c>
      <c r="D69" s="9">
        <f ca="1">Oct+7*(K69-1)</f>
        <v>42666</v>
      </c>
      <c r="E69" t="str">
        <f>INDEX(SWMC3,,COLUMN(A$1))</f>
        <v>South West MC AGM</v>
      </c>
      <c r="F69" t="str">
        <f>INDEX(SWMC3,,COLUMN(B$1))</f>
        <v>Tockington</v>
      </c>
      <c r="G69" t="str">
        <f>INDEX(SWMC3,,COLUMN(C$1))</f>
        <v>1400 - 1700</v>
      </c>
      <c r="H69" s="1" t="str">
        <f>INDEX(SWMC3,,COLUMN(D$1))</f>
        <v>BS32 4LQ</v>
      </c>
      <c r="I69" s="18"/>
      <c r="K69" s="5">
        <v>4</v>
      </c>
    </row>
    <row r="70" spans="1:11">
      <c r="A70" s="18"/>
      <c r="C70" t="str">
        <f t="shared" ca="1" si="16"/>
        <v>Sat</v>
      </c>
      <c r="D70" s="9">
        <f t="shared" ca="1" si="15"/>
        <v>42666</v>
      </c>
      <c r="E70" t="str">
        <f>INDEX(Holy1,,COLUMN(A$1))</f>
        <v>Holy Trinity MG</v>
      </c>
      <c r="F70" t="str">
        <f>INDEX(Holy1,,COLUMN(B$1))</f>
        <v>Hildenborough</v>
      </c>
      <c r="G70" t="str">
        <f>INDEX(Holy1,,COLUMN(C$1))</f>
        <v>1400 - 1730</v>
      </c>
      <c r="H70" s="1" t="str">
        <f>INDEX(Holy1,,COLUMN(D$1))</f>
        <v>TN11 9HR</v>
      </c>
      <c r="I70" s="18"/>
      <c r="K70" s="5">
        <v>4</v>
      </c>
    </row>
    <row r="71" spans="1:11">
      <c r="A71" s="18"/>
      <c r="C71" t="str">
        <f t="shared" ref="C71:C72" ca="1" si="17">TEXT(WEEKDAY(D71+1),"ddd")</f>
        <v>Sat</v>
      </c>
      <c r="D71" s="9">
        <f t="shared" ref="D71:D72" ca="1" si="18">Oct+7*(K71-1)</f>
        <v>42666</v>
      </c>
      <c r="E71" t="str">
        <f>INDEX(SBMC1,,COLUMN(A$1))</f>
        <v>South Birmingham MC</v>
      </c>
      <c r="F71" t="str">
        <f>INDEX(SBMC1,,COLUMN(B$1))</f>
        <v>Birmingham</v>
      </c>
      <c r="G71" t="str">
        <f>INDEX(SBMC1,,COLUMN(C$1))</f>
        <v>0900 - 1700</v>
      </c>
      <c r="H71" s="1" t="str">
        <f>INDEX(SBMC1,,COLUMN(D$1))</f>
        <v>B28 9BQ</v>
      </c>
      <c r="I71" s="18"/>
      <c r="K71" s="13">
        <v>4</v>
      </c>
    </row>
    <row r="72" spans="1:11">
      <c r="A72" s="18"/>
      <c r="C72" t="str">
        <f t="shared" ca="1" si="17"/>
        <v>Sat</v>
      </c>
      <c r="D72" s="9">
        <f t="shared" ca="1" si="18"/>
        <v>42666</v>
      </c>
      <c r="E72" t="str">
        <f>INDEX(NEMS2,,COLUMN(A$1))</f>
        <v>North East MS</v>
      </c>
      <c r="F72" t="str">
        <f>INDEX(NEMS2,,COLUMN(B$1))</f>
        <v>Darlington</v>
      </c>
      <c r="G72" t="str">
        <f>INDEX(NEMS2,,COLUMN(C$1))</f>
        <v>1000 - 1600</v>
      </c>
      <c r="H72" s="1" t="str">
        <f>INDEX(NEMS2,,COLUMN(D$1))</f>
        <v>DL1 5QG</v>
      </c>
      <c r="I72" s="18"/>
      <c r="K72" s="13">
        <v>4</v>
      </c>
    </row>
    <row r="73" spans="1:11" ht="13" customHeight="1">
      <c r="A73" s="18"/>
      <c r="B73" s="34"/>
      <c r="C73" s="35"/>
      <c r="D73" s="36"/>
      <c r="E73" s="35"/>
      <c r="F73" s="35"/>
      <c r="G73" s="35"/>
      <c r="H73" s="37"/>
      <c r="I73" s="18"/>
    </row>
    <row r="74" spans="1:11">
      <c r="A74" s="18"/>
      <c r="B74" s="11">
        <f ca="1">Nov</f>
        <v>42680</v>
      </c>
      <c r="C74" t="str">
        <f t="shared" ca="1" si="16"/>
        <v>Sat</v>
      </c>
      <c r="D74" s="9">
        <f ca="1">Nov+7*(K74-1)</f>
        <v>42680</v>
      </c>
      <c r="E74" t="str">
        <f>INDEX(TIMS1,,COLUMN(A$1))</f>
        <v>TIMS</v>
      </c>
      <c r="F74" t="str">
        <f>INDEX(TIMS1,,COLUMN(B$1))</f>
        <v>Randlay</v>
      </c>
      <c r="G74" t="str">
        <f>INDEX(TIMS1,,COLUMN(C$1))</f>
        <v>1000 - 1600</v>
      </c>
      <c r="H74" s="1" t="str">
        <f>INDEX(TIMS1,,COLUMN(D$1))</f>
        <v>TF3 2LH</v>
      </c>
      <c r="I74" s="18"/>
      <c r="K74" s="5">
        <v>1</v>
      </c>
    </row>
    <row r="75" spans="1:11">
      <c r="A75" s="18"/>
      <c r="C75" t="str">
        <f t="shared" ca="1" si="16"/>
        <v>Sat</v>
      </c>
      <c r="D75" s="9">
        <f ca="1">Nov+7*(K75-1)</f>
        <v>42687</v>
      </c>
      <c r="E75" t="str">
        <f>INDEX(Solent4,,COLUMN(A$1))</f>
        <v>Solent MC</v>
      </c>
      <c r="F75" t="str">
        <f>INDEX(Solent4,,COLUMN(B$1))</f>
        <v>Ashton Keynes (check website)</v>
      </c>
      <c r="G75" t="str">
        <f>INDEX(Solent4,,COLUMN(C$1))</f>
        <v>1100 - 1630</v>
      </c>
      <c r="H75" s="1" t="str">
        <f>INDEX(Solent4,,COLUMN(D$1))</f>
        <v/>
      </c>
      <c r="I75" s="18"/>
      <c r="K75" s="5">
        <v>2</v>
      </c>
    </row>
    <row r="76" spans="1:11">
      <c r="A76" s="18"/>
      <c r="C76" t="str">
        <f t="shared" ref="C76:C80" ca="1" si="19">TEXT(WEEKDAY(D76+1),"ddd")</f>
        <v>Sat</v>
      </c>
      <c r="D76" s="9">
        <f ca="1">Nov+7*(K76-1)</f>
        <v>42694</v>
      </c>
      <c r="E76" t="str">
        <f>INDEX(WLMS1,,COLUMN(A$1))</f>
        <v>West London MS</v>
      </c>
      <c r="F76" t="str">
        <f>INDEX(WLMS1,,COLUMN(B$1))</f>
        <v>Greenford</v>
      </c>
      <c r="G76" t="str">
        <f>INDEX(WLMS1,,COLUMN(C$1))</f>
        <v>1300 - 1700</v>
      </c>
      <c r="H76" s="1" t="str">
        <f>INDEX(WLMS1,,COLUMN(D$1))</f>
        <v>UB6 9JS</v>
      </c>
      <c r="I76" s="18"/>
      <c r="K76" s="5">
        <v>3</v>
      </c>
    </row>
    <row r="77" spans="1:11">
      <c r="A77" s="18"/>
      <c r="C77" t="str">
        <f t="shared" ca="1" si="19"/>
        <v>Sun</v>
      </c>
      <c r="D77" s="9">
        <f ca="1">D76+1</f>
        <v>42695</v>
      </c>
      <c r="E77" t="str">
        <f>INDEX(Scot1,,COLUMN(A$1))</f>
        <v>Meccano Society Scotland</v>
      </c>
      <c r="F77" t="str">
        <f>INDEX(Scot1,,COLUMN(B$1))</f>
        <v>Stirling</v>
      </c>
      <c r="G77" t="str">
        <f>INDEX(Scot1,,COLUMN(C$1))</f>
        <v>1400 - 1600</v>
      </c>
      <c r="H77" s="1" t="str">
        <f>INDEX(Scot1,,COLUMN(D$1))</f>
        <v>FK8 2RQ</v>
      </c>
      <c r="I77" s="18"/>
      <c r="K77" s="5">
        <v>3</v>
      </c>
    </row>
    <row r="78" spans="1:11">
      <c r="A78" s="18"/>
      <c r="C78" t="str">
        <f t="shared" ca="1" si="19"/>
        <v>Sat</v>
      </c>
      <c r="D78" s="9">
        <f ca="1">Nov+7*(K78-1)</f>
        <v>42701</v>
      </c>
      <c r="E78" t="str">
        <f>INDEX(Henley1,,COLUMN(A$1))</f>
        <v>Henley Society ME</v>
      </c>
      <c r="F78" t="str">
        <f>INDEX(Henley1,,COLUMN(B$1))</f>
        <v>Henley</v>
      </c>
      <c r="G78" t="str">
        <f>INDEX(Henley1,,COLUMN(C$1))</f>
        <v>1300 - 1700</v>
      </c>
      <c r="H78" s="1" t="str">
        <f>INDEX(Henley1,,COLUMN(D$1))</f>
        <v>RG9 1AG</v>
      </c>
      <c r="I78" s="18"/>
      <c r="K78" s="5">
        <v>4</v>
      </c>
    </row>
    <row r="79" spans="1:11" ht="13" customHeight="1">
      <c r="A79" s="18"/>
      <c r="B79" s="34"/>
      <c r="C79" s="35"/>
      <c r="D79" s="36"/>
      <c r="E79" s="35"/>
      <c r="F79" s="35"/>
      <c r="G79" s="35"/>
      <c r="H79" s="37"/>
      <c r="I79" s="18"/>
    </row>
    <row r="80" spans="1:11">
      <c r="A80" s="18"/>
      <c r="B80" s="11">
        <f ca="1">Dec</f>
        <v>42708</v>
      </c>
      <c r="C80" t="str">
        <f t="shared" ca="1" si="19"/>
        <v>Sat</v>
      </c>
      <c r="D80" s="9">
        <f ca="1">Dec+7*(K80-1)</f>
        <v>42708</v>
      </c>
      <c r="E80" t="str">
        <f>INDEX(Nelmec1,,COLUMN(A$1))</f>
        <v>NELMEC</v>
      </c>
      <c r="F80" t="str">
        <f>INDEX(Nelmec1,,COLUMN(B$1))</f>
        <v>Hainault</v>
      </c>
      <c r="G80" t="str">
        <f>INDEX(Nelmec1,,COLUMN(C$1))</f>
        <v>1100 - 1700</v>
      </c>
      <c r="H80" s="1" t="str">
        <f>INDEX(Nelmec1,,COLUMN(D$1))</f>
        <v>IG6 2UT</v>
      </c>
      <c r="I80" s="18"/>
      <c r="K80" s="5">
        <v>1</v>
      </c>
    </row>
    <row r="81" spans="1:11">
      <c r="A81" s="18"/>
      <c r="C81" t="str">
        <f t="shared" ref="C81" ca="1" si="20">TEXT(WEEKDAY(D81+1),"ddd")</f>
        <v>Sat</v>
      </c>
      <c r="D81" s="9">
        <f ca="1">Dec+7*(K81-1)</f>
        <v>42708</v>
      </c>
      <c r="E81" t="str">
        <f>INDEX(NEMS1,,COLUMN(A$1))</f>
        <v>North East MS</v>
      </c>
      <c r="F81" t="str">
        <f>INDEX(NEMS1,,COLUMN(B$1))</f>
        <v>Crakehall</v>
      </c>
      <c r="G81" t="str">
        <f>INDEX(NEMS1,,COLUMN(C$1))</f>
        <v>1000 - 1630</v>
      </c>
      <c r="H81" s="1" t="str">
        <f>INDEX(NEMS1,,COLUMN(D$1))</f>
        <v>DL8 1HZ</v>
      </c>
      <c r="I81" s="18"/>
      <c r="K81" s="5">
        <v>1</v>
      </c>
    </row>
    <row r="82" spans="1:11">
      <c r="A82" s="33" t="str">
        <f ca="1">MID(CELL("filename",A1),SEARCH("[",CELL("filename",A1))+1,SEARCH(".",CELL("filename",A1))+2-SEARCH("[",CELL("filename",A1)))</f>
        <v>MeccanoMeetings_ReadyReckoner_v1.0.</v>
      </c>
      <c r="B82" s="18"/>
      <c r="C82" s="18"/>
      <c r="D82" s="18"/>
      <c r="E82" s="30"/>
      <c r="F82" s="30"/>
      <c r="G82" s="32"/>
      <c r="H82" s="31" t="str">
        <f>SoftwareVersion</f>
        <v>©Matt Goodman 2018</v>
      </c>
      <c r="I82" s="31"/>
    </row>
  </sheetData>
  <sheetCalcPr fullCalcOnLoad="1"/>
  <phoneticPr fontId="3" type="noConversion"/>
  <conditionalFormatting sqref="C1 C67:C84 C52:C53 C3:C8 C86:C87 C89:C1048576 C48:C50 C10:C16 C18:C25 C55:C65 C27:C37 C39:C45">
    <cfRule type="cellIs" dxfId="2" priority="0" stopIfTrue="1" operator="notEqual">
      <formula>NormalDay</formula>
    </cfRule>
  </conditionalFormatting>
  <conditionalFormatting sqref="D90:I107 F89:I89 D89 D3:H87">
    <cfRule type="expression" dxfId="1" priority="28">
      <formula>RIGHT($F3,LEN(Highlight))=Highlight</formula>
    </cfRule>
  </conditionalFormatting>
  <pageMargins left="0.43999999999999995" right="0.79000000000000015" top="0.28000000000000003" bottom="0.375" header="0.10999999999999999" footer="0.2361111111111111"/>
  <colBreaks count="1" manualBreakCount="1">
    <brk id="9" max="1048575" man="1"/>
  </colBreaks>
  <drawing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D97"/>
  <sheetViews>
    <sheetView zoomScale="150" zoomScaleNormal="150" zoomScalePageLayoutView="150" workbookViewId="0">
      <selection activeCell="A2" sqref="A2"/>
    </sheetView>
  </sheetViews>
  <sheetFormatPr baseColWidth="10" defaultRowHeight="13"/>
  <cols>
    <col min="1" max="1" width="22" customWidth="1"/>
    <col min="2" max="2" width="24.7109375" customWidth="1"/>
  </cols>
  <sheetData>
    <row r="1" spans="1:4" s="17" customFormat="1">
      <c r="A1" s="17" t="s">
        <v>31</v>
      </c>
      <c r="B1" s="17" t="s">
        <v>136</v>
      </c>
      <c r="C1" s="17" t="s">
        <v>137</v>
      </c>
      <c r="D1" s="17" t="s">
        <v>41</v>
      </c>
    </row>
    <row r="2" spans="1:4">
      <c r="A2" t="s">
        <v>112</v>
      </c>
      <c r="B2" t="s">
        <v>105</v>
      </c>
      <c r="C2" t="s">
        <v>90</v>
      </c>
      <c r="D2" s="15" t="s">
        <v>50</v>
      </c>
    </row>
    <row r="3" spans="1:4">
      <c r="A3" t="s">
        <v>12</v>
      </c>
      <c r="B3" t="s">
        <v>13</v>
      </c>
      <c r="C3" t="s">
        <v>14</v>
      </c>
      <c r="D3" t="s">
        <v>15</v>
      </c>
    </row>
    <row r="4" spans="1:4">
      <c r="A4" t="s">
        <v>77</v>
      </c>
      <c r="B4" t="s">
        <v>107</v>
      </c>
      <c r="C4" t="s">
        <v>93</v>
      </c>
      <c r="D4" s="15" t="s">
        <v>55</v>
      </c>
    </row>
    <row r="5" spans="1:4">
      <c r="A5" t="s">
        <v>2</v>
      </c>
      <c r="B5" t="s">
        <v>3</v>
      </c>
      <c r="C5" t="s">
        <v>96</v>
      </c>
      <c r="D5" s="15" t="s">
        <v>55</v>
      </c>
    </row>
    <row r="6" spans="1:4">
      <c r="A6" t="s">
        <v>82</v>
      </c>
      <c r="B6" t="s">
        <v>117</v>
      </c>
      <c r="C6" t="s">
        <v>97</v>
      </c>
      <c r="D6" s="15" t="s">
        <v>61</v>
      </c>
    </row>
    <row r="7" spans="1:4">
      <c r="A7" t="s">
        <v>127</v>
      </c>
      <c r="B7" t="s">
        <v>103</v>
      </c>
      <c r="C7" t="s">
        <v>87</v>
      </c>
      <c r="D7" s="15" t="s">
        <v>46</v>
      </c>
    </row>
    <row r="8" spans="1:4">
      <c r="A8" t="s">
        <v>127</v>
      </c>
      <c r="B8" t="s">
        <v>99</v>
      </c>
      <c r="C8" t="s">
        <v>98</v>
      </c>
      <c r="D8" t="s">
        <v>45</v>
      </c>
    </row>
    <row r="9" spans="1:4">
      <c r="A9" t="s">
        <v>127</v>
      </c>
      <c r="B9" t="s">
        <v>134</v>
      </c>
      <c r="C9" t="s">
        <v>74</v>
      </c>
      <c r="D9" s="15" t="s">
        <v>47</v>
      </c>
    </row>
    <row r="10" spans="1:4">
      <c r="A10" t="s">
        <v>80</v>
      </c>
      <c r="B10" t="s">
        <v>114</v>
      </c>
      <c r="C10" t="s">
        <v>95</v>
      </c>
      <c r="D10" s="15" t="s">
        <v>60</v>
      </c>
    </row>
    <row r="11" spans="1:4">
      <c r="A11" t="s">
        <v>80</v>
      </c>
      <c r="B11" t="s">
        <v>133</v>
      </c>
      <c r="C11" t="s">
        <v>73</v>
      </c>
      <c r="D11" s="15" t="s">
        <v>62</v>
      </c>
    </row>
    <row r="12" spans="1:4">
      <c r="A12" t="s">
        <v>118</v>
      </c>
      <c r="B12" t="s">
        <v>106</v>
      </c>
      <c r="C12" t="s">
        <v>91</v>
      </c>
      <c r="D12" t="s">
        <v>51</v>
      </c>
    </row>
    <row r="13" spans="1:4">
      <c r="A13" t="s">
        <v>128</v>
      </c>
      <c r="B13" t="s">
        <v>102</v>
      </c>
      <c r="C13" t="s">
        <v>86</v>
      </c>
      <c r="D13" s="15" t="s">
        <v>44</v>
      </c>
    </row>
    <row r="14" spans="1:4">
      <c r="A14" t="s">
        <v>29</v>
      </c>
      <c r="B14" t="s">
        <v>34</v>
      </c>
      <c r="C14" t="s">
        <v>92</v>
      </c>
      <c r="D14" s="15" t="s">
        <v>56</v>
      </c>
    </row>
    <row r="15" spans="1:4">
      <c r="A15" t="s">
        <v>29</v>
      </c>
      <c r="B15" t="s">
        <v>37</v>
      </c>
      <c r="C15" t="s">
        <v>38</v>
      </c>
      <c r="D15" s="15" t="s">
        <v>63</v>
      </c>
    </row>
    <row r="16" spans="1:4">
      <c r="A16" t="s">
        <v>79</v>
      </c>
      <c r="B16" t="s">
        <v>28</v>
      </c>
      <c r="C16" t="s">
        <v>94</v>
      </c>
      <c r="D16" s="15" t="s">
        <v>58</v>
      </c>
    </row>
    <row r="17" spans="1:4">
      <c r="A17" t="s">
        <v>126</v>
      </c>
      <c r="B17" t="s">
        <v>104</v>
      </c>
      <c r="C17" t="s">
        <v>89</v>
      </c>
      <c r="D17" s="15" t="s">
        <v>49</v>
      </c>
    </row>
    <row r="18" spans="1:4">
      <c r="A18" t="s">
        <v>126</v>
      </c>
      <c r="B18" t="s">
        <v>39</v>
      </c>
      <c r="C18" t="s">
        <v>109</v>
      </c>
      <c r="D18" s="15" t="s">
        <v>65</v>
      </c>
    </row>
    <row r="19" spans="1:4">
      <c r="A19" t="s">
        <v>64</v>
      </c>
      <c r="B19" t="s">
        <v>111</v>
      </c>
      <c r="C19" t="s">
        <v>40</v>
      </c>
      <c r="D19" s="15" t="s">
        <v>66</v>
      </c>
    </row>
    <row r="20" spans="1:4">
      <c r="A20" t="s">
        <v>83</v>
      </c>
      <c r="B20" t="s">
        <v>101</v>
      </c>
      <c r="C20" t="s">
        <v>85</v>
      </c>
      <c r="D20" s="15" t="s">
        <v>42</v>
      </c>
    </row>
    <row r="21" spans="1:4">
      <c r="A21" t="s">
        <v>83</v>
      </c>
      <c r="B21" t="s">
        <v>8</v>
      </c>
      <c r="C21" t="s">
        <v>7</v>
      </c>
      <c r="D21" s="15" t="s">
        <v>67</v>
      </c>
    </row>
    <row r="22" spans="1:4">
      <c r="A22" t="s">
        <v>81</v>
      </c>
      <c r="B22" t="s">
        <v>115</v>
      </c>
      <c r="C22" t="s">
        <v>96</v>
      </c>
      <c r="D22" s="15" t="s">
        <v>68</v>
      </c>
    </row>
    <row r="23" spans="1:4">
      <c r="A23" t="s">
        <v>131</v>
      </c>
      <c r="B23" t="s">
        <v>132</v>
      </c>
      <c r="C23" t="s">
        <v>16</v>
      </c>
      <c r="D23" s="15" t="s">
        <v>69</v>
      </c>
    </row>
    <row r="24" spans="1:4">
      <c r="A24" t="s">
        <v>36</v>
      </c>
      <c r="B24" t="s">
        <v>110</v>
      </c>
      <c r="C24" t="s">
        <v>88</v>
      </c>
      <c r="D24" s="15" t="s">
        <v>48</v>
      </c>
    </row>
    <row r="25" spans="1:4">
      <c r="A25" t="s">
        <v>36</v>
      </c>
      <c r="B25" t="s">
        <v>110</v>
      </c>
      <c r="C25" t="s">
        <v>100</v>
      </c>
      <c r="D25" s="15" t="s">
        <v>72</v>
      </c>
    </row>
    <row r="26" spans="1:4">
      <c r="A26" t="s">
        <v>36</v>
      </c>
      <c r="B26" t="s">
        <v>110</v>
      </c>
      <c r="C26" t="s">
        <v>100</v>
      </c>
      <c r="D26" s="15" t="s">
        <v>75</v>
      </c>
    </row>
    <row r="27" spans="1:4">
      <c r="A27" t="s">
        <v>36</v>
      </c>
      <c r="B27" t="s">
        <v>35</v>
      </c>
      <c r="C27" t="s">
        <v>100</v>
      </c>
      <c r="D27" s="15" t="s">
        <v>75</v>
      </c>
    </row>
    <row r="28" spans="1:4">
      <c r="A28" t="s">
        <v>84</v>
      </c>
      <c r="B28" t="s">
        <v>116</v>
      </c>
      <c r="C28" t="s">
        <v>96</v>
      </c>
      <c r="D28" s="15" t="s">
        <v>71</v>
      </c>
    </row>
    <row r="29" spans="1:4">
      <c r="A29" t="s">
        <v>129</v>
      </c>
      <c r="B29" t="s">
        <v>18</v>
      </c>
      <c r="C29" t="s">
        <v>17</v>
      </c>
      <c r="D29" s="15" t="s">
        <v>19</v>
      </c>
    </row>
    <row r="30" spans="1:4">
      <c r="A30" t="s">
        <v>129</v>
      </c>
      <c r="B30" t="s">
        <v>20</v>
      </c>
      <c r="C30" t="s">
        <v>17</v>
      </c>
      <c r="D30" s="15" t="s">
        <v>21</v>
      </c>
    </row>
    <row r="31" spans="1:4">
      <c r="A31" t="s">
        <v>22</v>
      </c>
      <c r="B31" t="s">
        <v>23</v>
      </c>
      <c r="C31" t="s">
        <v>17</v>
      </c>
      <c r="D31" s="15" t="s">
        <v>24</v>
      </c>
    </row>
    <row r="32" spans="1:4">
      <c r="A32" t="s">
        <v>120</v>
      </c>
      <c r="B32" t="s">
        <v>25</v>
      </c>
      <c r="C32" t="s">
        <v>26</v>
      </c>
      <c r="D32" s="15" t="s">
        <v>57</v>
      </c>
    </row>
    <row r="33" spans="1:4">
      <c r="A33" t="s">
        <v>119</v>
      </c>
      <c r="B33" t="s">
        <v>54</v>
      </c>
      <c r="C33" t="s">
        <v>38</v>
      </c>
      <c r="D33" s="15" t="s">
        <v>52</v>
      </c>
    </row>
    <row r="34" spans="1:4">
      <c r="A34" t="s">
        <v>119</v>
      </c>
      <c r="B34" t="s">
        <v>9</v>
      </c>
      <c r="C34" s="15" t="s">
        <v>75</v>
      </c>
      <c r="D34" s="15" t="s">
        <v>75</v>
      </c>
    </row>
    <row r="35" spans="1:4">
      <c r="A35" t="s">
        <v>78</v>
      </c>
      <c r="B35" t="s">
        <v>113</v>
      </c>
      <c r="C35" t="s">
        <v>93</v>
      </c>
      <c r="D35" s="15" t="s">
        <v>59</v>
      </c>
    </row>
    <row r="36" spans="1:4">
      <c r="A36" t="s">
        <v>78</v>
      </c>
      <c r="B36" t="s">
        <v>33</v>
      </c>
      <c r="C36" t="s">
        <v>130</v>
      </c>
      <c r="D36" s="15" t="s">
        <v>43</v>
      </c>
    </row>
    <row r="37" spans="1:4">
      <c r="A37" t="s">
        <v>78</v>
      </c>
      <c r="B37" t="s">
        <v>4</v>
      </c>
      <c r="C37" t="s">
        <v>5</v>
      </c>
      <c r="D37" s="15" t="s">
        <v>70</v>
      </c>
    </row>
    <row r="38" spans="1:4">
      <c r="D38" s="15" t="s">
        <v>75</v>
      </c>
    </row>
    <row r="39" spans="1:4">
      <c r="D39" s="15" t="s">
        <v>75</v>
      </c>
    </row>
    <row r="40" spans="1:4">
      <c r="D40" s="15" t="s">
        <v>75</v>
      </c>
    </row>
    <row r="41" spans="1:4">
      <c r="D41" s="15" t="s">
        <v>75</v>
      </c>
    </row>
    <row r="42" spans="1:4">
      <c r="D42" s="15" t="s">
        <v>75</v>
      </c>
    </row>
    <row r="43" spans="1:4">
      <c r="D43" s="15" t="s">
        <v>75</v>
      </c>
    </row>
    <row r="44" spans="1:4">
      <c r="D44" s="15" t="s">
        <v>75</v>
      </c>
    </row>
    <row r="45" spans="1:4">
      <c r="D45" s="15" t="s">
        <v>75</v>
      </c>
    </row>
    <row r="46" spans="1:4">
      <c r="D46" s="15" t="s">
        <v>75</v>
      </c>
    </row>
    <row r="47" spans="1:4">
      <c r="D47" s="15" t="s">
        <v>75</v>
      </c>
    </row>
    <row r="48" spans="1:4">
      <c r="D48" s="15" t="s">
        <v>75</v>
      </c>
    </row>
    <row r="49" spans="4:4">
      <c r="D49" s="15" t="s">
        <v>75</v>
      </c>
    </row>
    <row r="50" spans="4:4">
      <c r="D50" s="15" t="s">
        <v>75</v>
      </c>
    </row>
    <row r="51" spans="4:4">
      <c r="D51" s="15" t="s">
        <v>75</v>
      </c>
    </row>
    <row r="52" spans="4:4">
      <c r="D52" s="15" t="s">
        <v>75</v>
      </c>
    </row>
    <row r="53" spans="4:4">
      <c r="D53" s="15" t="s">
        <v>75</v>
      </c>
    </row>
    <row r="54" spans="4:4">
      <c r="D54" s="15" t="s">
        <v>75</v>
      </c>
    </row>
    <row r="55" spans="4:4">
      <c r="D55" s="15" t="s">
        <v>75</v>
      </c>
    </row>
    <row r="56" spans="4:4">
      <c r="D56" s="15" t="s">
        <v>75</v>
      </c>
    </row>
    <row r="57" spans="4:4">
      <c r="D57" s="15" t="s">
        <v>75</v>
      </c>
    </row>
    <row r="58" spans="4:4">
      <c r="D58" s="15" t="s">
        <v>75</v>
      </c>
    </row>
    <row r="59" spans="4:4">
      <c r="D59" s="15" t="s">
        <v>75</v>
      </c>
    </row>
    <row r="60" spans="4:4">
      <c r="D60" s="15" t="s">
        <v>75</v>
      </c>
    </row>
    <row r="61" spans="4:4">
      <c r="D61" s="15" t="s">
        <v>75</v>
      </c>
    </row>
    <row r="62" spans="4:4">
      <c r="D62" s="15" t="s">
        <v>75</v>
      </c>
    </row>
    <row r="63" spans="4:4">
      <c r="D63" s="15" t="s">
        <v>75</v>
      </c>
    </row>
    <row r="64" spans="4:4">
      <c r="D64" s="15" t="s">
        <v>75</v>
      </c>
    </row>
    <row r="65" spans="4:4">
      <c r="D65" s="15" t="s">
        <v>75</v>
      </c>
    </row>
    <row r="66" spans="4:4">
      <c r="D66" s="15" t="s">
        <v>75</v>
      </c>
    </row>
    <row r="67" spans="4:4">
      <c r="D67" s="15" t="s">
        <v>75</v>
      </c>
    </row>
    <row r="68" spans="4:4">
      <c r="D68" s="15" t="s">
        <v>75</v>
      </c>
    </row>
    <row r="69" spans="4:4">
      <c r="D69" s="15" t="s">
        <v>75</v>
      </c>
    </row>
    <row r="70" spans="4:4">
      <c r="D70" s="15" t="s">
        <v>75</v>
      </c>
    </row>
    <row r="71" spans="4:4">
      <c r="D71" s="15" t="s">
        <v>75</v>
      </c>
    </row>
    <row r="72" spans="4:4">
      <c r="D72" s="15" t="s">
        <v>75</v>
      </c>
    </row>
    <row r="73" spans="4:4">
      <c r="D73" s="15" t="s">
        <v>75</v>
      </c>
    </row>
    <row r="74" spans="4:4">
      <c r="D74" s="15" t="s">
        <v>75</v>
      </c>
    </row>
    <row r="75" spans="4:4">
      <c r="D75" s="15" t="s">
        <v>75</v>
      </c>
    </row>
    <row r="76" spans="4:4">
      <c r="D76" s="15" t="s">
        <v>75</v>
      </c>
    </row>
    <row r="77" spans="4:4">
      <c r="D77" s="15" t="s">
        <v>75</v>
      </c>
    </row>
    <row r="78" spans="4:4">
      <c r="D78" s="15" t="s">
        <v>75</v>
      </c>
    </row>
    <row r="79" spans="4:4">
      <c r="D79" s="15" t="s">
        <v>75</v>
      </c>
    </row>
    <row r="80" spans="4:4">
      <c r="D80" s="15" t="s">
        <v>75</v>
      </c>
    </row>
    <row r="81" spans="4:4">
      <c r="D81" s="15" t="s">
        <v>75</v>
      </c>
    </row>
    <row r="82" spans="4:4">
      <c r="D82" s="15" t="s">
        <v>75</v>
      </c>
    </row>
    <row r="83" spans="4:4">
      <c r="D83" s="15" t="s">
        <v>75</v>
      </c>
    </row>
    <row r="84" spans="4:4">
      <c r="D84" s="15" t="s">
        <v>75</v>
      </c>
    </row>
    <row r="85" spans="4:4">
      <c r="D85" s="15" t="s">
        <v>75</v>
      </c>
    </row>
    <row r="86" spans="4:4">
      <c r="D86" s="15" t="s">
        <v>75</v>
      </c>
    </row>
    <row r="87" spans="4:4">
      <c r="D87" s="15" t="s">
        <v>75</v>
      </c>
    </row>
    <row r="88" spans="4:4">
      <c r="D88" s="15" t="s">
        <v>75</v>
      </c>
    </row>
    <row r="89" spans="4:4">
      <c r="D89" s="15" t="s">
        <v>75</v>
      </c>
    </row>
    <row r="90" spans="4:4">
      <c r="D90" s="15" t="s">
        <v>75</v>
      </c>
    </row>
    <row r="91" spans="4:4">
      <c r="D91" s="15" t="s">
        <v>75</v>
      </c>
    </row>
    <row r="92" spans="4:4">
      <c r="D92" s="15" t="s">
        <v>75</v>
      </c>
    </row>
    <row r="93" spans="4:4">
      <c r="D93" s="15" t="s">
        <v>75</v>
      </c>
    </row>
    <row r="94" spans="4:4">
      <c r="D94" s="15" t="s">
        <v>75</v>
      </c>
    </row>
    <row r="95" spans="4:4">
      <c r="D95" s="15" t="s">
        <v>75</v>
      </c>
    </row>
    <row r="96" spans="4:4">
      <c r="D96" s="15" t="s">
        <v>75</v>
      </c>
    </row>
    <row r="97" spans="4:4">
      <c r="D97" s="15" t="s">
        <v>75</v>
      </c>
    </row>
  </sheetData>
  <sheetCalcPr fullCalcOnLoad="1"/>
  <sortState ref="A1:D19">
    <sortCondition ref="A1:A19"/>
  </sortState>
  <phoneticPr fontId="3" type="noConversion"/>
  <pageMargins left="0.75" right="0.75" top="1" bottom="1" header="0.5" footer="0.5"/>
  <headerFooter>
    <oddHeader>&amp;C&amp;"Verdana,Bold"CLUB NORMAL MEETING LOCATIONS &amp;&amp; TIMES</oddHead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E18"/>
  <sheetViews>
    <sheetView zoomScale="150" zoomScaleNormal="150" zoomScalePageLayoutView="150" workbookViewId="0"/>
  </sheetViews>
  <sheetFormatPr baseColWidth="10" defaultRowHeight="13"/>
  <cols>
    <col min="1" max="1" width="29" customWidth="1"/>
    <col min="2" max="2" width="7.140625" customWidth="1"/>
    <col min="3" max="3" width="8.28515625" customWidth="1"/>
    <col min="4" max="4" width="14" style="4" customWidth="1"/>
    <col min="5" max="5" width="10.7109375" customWidth="1"/>
  </cols>
  <sheetData>
    <row r="1" spans="1:5" s="28" customFormat="1">
      <c r="A1" s="27" t="s">
        <v>10</v>
      </c>
      <c r="B1" s="28" t="s">
        <v>32</v>
      </c>
      <c r="D1" s="29" t="s">
        <v>138</v>
      </c>
      <c r="E1" s="28" t="s">
        <v>122</v>
      </c>
    </row>
    <row r="2" spans="1:5">
      <c r="A2" t="s">
        <v>121</v>
      </c>
      <c r="B2" s="4">
        <v>1</v>
      </c>
      <c r="C2" s="7">
        <f ca="1">DATE(ThisYear,B2,7)</f>
        <v>42375</v>
      </c>
      <c r="D2" s="8">
        <f ca="1">DATE(ThisYear,B2,8)-WEEKDAY(DATE(ThisYear,B2,1))</f>
        <v>42372</v>
      </c>
      <c r="E2" t="str">
        <f t="shared" ref="E2:E13" ca="1" si="0">TEXT(WEEKDAY(D2+1),"ddd")</f>
        <v>Sat</v>
      </c>
    </row>
    <row r="3" spans="1:5">
      <c r="B3" s="4">
        <v>2</v>
      </c>
      <c r="C3" s="7">
        <f t="shared" ref="C3:C13" ca="1" si="1">DATE(ThisYear,B3,7)</f>
        <v>42406</v>
      </c>
      <c r="D3" s="8">
        <f t="shared" ref="D3:D13" ca="1" si="2">DATE(ThisYear,B3,8)-WEEKDAY(DATE(ThisYear,B3,1))</f>
        <v>42400</v>
      </c>
      <c r="E3" t="str">
        <f t="shared" ca="1" si="0"/>
        <v>Sat</v>
      </c>
    </row>
    <row r="4" spans="1:5">
      <c r="B4" s="4">
        <v>3</v>
      </c>
      <c r="C4" s="7">
        <f t="shared" ca="1" si="1"/>
        <v>42435</v>
      </c>
      <c r="D4" s="8">
        <f t="shared" ca="1" si="2"/>
        <v>42435</v>
      </c>
      <c r="E4" t="str">
        <f t="shared" ca="1" si="0"/>
        <v>Sat</v>
      </c>
    </row>
    <row r="5" spans="1:5">
      <c r="B5" s="4">
        <v>4</v>
      </c>
      <c r="C5" s="7">
        <f t="shared" ca="1" si="1"/>
        <v>42466</v>
      </c>
      <c r="D5" s="8">
        <f t="shared" ca="1" si="2"/>
        <v>42463</v>
      </c>
      <c r="E5" t="str">
        <f t="shared" ca="1" si="0"/>
        <v>Sat</v>
      </c>
    </row>
    <row r="6" spans="1:5">
      <c r="B6" s="4">
        <v>5</v>
      </c>
      <c r="C6" s="7">
        <f t="shared" ca="1" si="1"/>
        <v>42496</v>
      </c>
      <c r="D6" s="8">
        <f t="shared" ca="1" si="2"/>
        <v>42491</v>
      </c>
      <c r="E6" t="str">
        <f t="shared" ca="1" si="0"/>
        <v>Sat</v>
      </c>
    </row>
    <row r="7" spans="1:5">
      <c r="B7" s="4">
        <v>6</v>
      </c>
      <c r="C7" s="7">
        <f t="shared" ca="1" si="1"/>
        <v>42527</v>
      </c>
      <c r="D7" s="8">
        <f t="shared" ca="1" si="2"/>
        <v>42526</v>
      </c>
      <c r="E7" t="str">
        <f t="shared" ca="1" si="0"/>
        <v>Sat</v>
      </c>
    </row>
    <row r="8" spans="1:5">
      <c r="B8" s="4">
        <v>7</v>
      </c>
      <c r="C8" s="7">
        <f t="shared" ca="1" si="1"/>
        <v>42557</v>
      </c>
      <c r="D8" s="8">
        <f t="shared" ca="1" si="2"/>
        <v>42554</v>
      </c>
      <c r="E8" t="str">
        <f t="shared" ca="1" si="0"/>
        <v>Sat</v>
      </c>
    </row>
    <row r="9" spans="1:5">
      <c r="B9" s="4">
        <v>8</v>
      </c>
      <c r="C9" s="7">
        <f t="shared" ca="1" si="1"/>
        <v>42588</v>
      </c>
      <c r="D9" s="8">
        <f t="shared" ca="1" si="2"/>
        <v>42582</v>
      </c>
      <c r="E9" t="str">
        <f t="shared" ca="1" si="0"/>
        <v>Sat</v>
      </c>
    </row>
    <row r="10" spans="1:5">
      <c r="B10" s="4">
        <v>9</v>
      </c>
      <c r="C10" s="7">
        <f t="shared" ca="1" si="1"/>
        <v>42619</v>
      </c>
      <c r="D10" s="8">
        <f t="shared" ca="1" si="2"/>
        <v>42617</v>
      </c>
      <c r="E10" t="str">
        <f t="shared" ca="1" si="0"/>
        <v>Sat</v>
      </c>
    </row>
    <row r="11" spans="1:5">
      <c r="B11" s="4">
        <v>10</v>
      </c>
      <c r="C11" s="7">
        <f t="shared" ca="1" si="1"/>
        <v>42649</v>
      </c>
      <c r="D11" s="8">
        <f t="shared" ca="1" si="2"/>
        <v>42645</v>
      </c>
      <c r="E11" t="str">
        <f t="shared" ca="1" si="0"/>
        <v>Sat</v>
      </c>
    </row>
    <row r="12" spans="1:5">
      <c r="B12" s="4">
        <v>11</v>
      </c>
      <c r="C12" s="7">
        <f t="shared" ca="1" si="1"/>
        <v>42680</v>
      </c>
      <c r="D12" s="8">
        <f t="shared" ca="1" si="2"/>
        <v>42680</v>
      </c>
      <c r="E12" t="str">
        <f t="shared" ca="1" si="0"/>
        <v>Sat</v>
      </c>
    </row>
    <row r="13" spans="1:5">
      <c r="B13" s="4">
        <v>12</v>
      </c>
      <c r="C13" s="7">
        <f t="shared" ca="1" si="1"/>
        <v>42710</v>
      </c>
      <c r="D13" s="8">
        <f t="shared" ca="1" si="2"/>
        <v>42708</v>
      </c>
      <c r="E13" t="str">
        <f t="shared" ca="1" si="0"/>
        <v>Sat</v>
      </c>
    </row>
    <row r="15" spans="1:5">
      <c r="A15" t="s">
        <v>124</v>
      </c>
      <c r="B15" s="6" t="s">
        <v>123</v>
      </c>
    </row>
    <row r="16" spans="1:5">
      <c r="A16" t="s">
        <v>125</v>
      </c>
    </row>
    <row r="18" spans="1:5">
      <c r="A18" t="s">
        <v>135</v>
      </c>
      <c r="B18" t="s">
        <v>76</v>
      </c>
      <c r="E18" s="4"/>
    </row>
  </sheetData>
  <sheetCalcPr fullCalcOnLoad="1"/>
  <phoneticPr fontId="3" type="noConversion"/>
  <conditionalFormatting sqref="E2:E13">
    <cfRule type="cellIs" dxfId="0" priority="0" stopIfTrue="1" operator="notEqual">
      <formula>NormalDay</formula>
    </cfRule>
  </conditionalFormatting>
  <pageMargins left="0.75" right="0.75" top="0.70833333333333337" bottom="1" header="0.33333333333333331" footer="0.5"/>
  <headerFooter>
    <oddHeader>&amp;C&amp;"Verdana,Bold"SET UP</oddHead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MeetingDates</vt:lpstr>
      <vt:lpstr>Locations&amp;Times</vt:lpstr>
      <vt:lpstr>SetUp</vt:lpstr>
    </vt:vector>
  </TitlesOfParts>
  <Company>Creative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Creative Contracting</dc:creator>
  <cp:lastModifiedBy>Creative Contracting</cp:lastModifiedBy>
  <cp:lastPrinted>2019-01-11T11:56:36Z</cp:lastPrinted>
  <dcterms:created xsi:type="dcterms:W3CDTF">2018-01-08T23:10:44Z</dcterms:created>
  <dcterms:modified xsi:type="dcterms:W3CDTF">2020-02-18T15:12:48Z</dcterms:modified>
</cp:coreProperties>
</file>